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4"/>
  </bookViews>
  <sheets>
    <sheet name="I кв" sheetId="1" r:id="rId1"/>
    <sheet name="II кв." sheetId="2" r:id="rId2"/>
    <sheet name="III кв. " sheetId="3" r:id="rId3"/>
    <sheet name="IVкв" sheetId="4" r:id="rId4"/>
    <sheet name="ГОД" sheetId="5" r:id="rId5"/>
  </sheets>
  <definedNames/>
  <calcPr fullCalcOnLoad="1"/>
</workbook>
</file>

<file path=xl/sharedStrings.xml><?xml version="1.0" encoding="utf-8"?>
<sst xmlns="http://schemas.openxmlformats.org/spreadsheetml/2006/main" count="235" uniqueCount="151">
  <si>
    <t>Код</t>
  </si>
  <si>
    <t>Расшифровка кода затрат</t>
  </si>
  <si>
    <t>Сумма внебюджетных затрат</t>
  </si>
  <si>
    <t>Наименование затрат</t>
  </si>
  <si>
    <t>Коммунальные услуги</t>
  </si>
  <si>
    <t>Работа,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</si>
  <si>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</si>
  <si>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</si>
  <si>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</si>
  <si>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</si>
  <si>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Налог на прибыль</t>
  </si>
  <si>
    <t>Итого расходов:</t>
  </si>
  <si>
    <t>в п/о на приобретение ГСМ - 923,5</t>
  </si>
  <si>
    <t>Услуги связи</t>
  </si>
  <si>
    <t>Остаток на 01.01.2018</t>
  </si>
  <si>
    <t>Заработная плата</t>
  </si>
  <si>
    <t>Начисления на з/плату</t>
  </si>
  <si>
    <t>февраль</t>
  </si>
  <si>
    <t>март</t>
  </si>
  <si>
    <t>итого</t>
  </si>
  <si>
    <t>январь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</si>
  <si>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</si>
  <si>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</si>
  <si>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</si>
  <si>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</si>
  <si>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</si>
  <si>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</si>
  <si>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</si>
  <si>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Увеличение стоимости овновных средств</t>
  </si>
  <si>
    <t>октябрь</t>
  </si>
  <si>
    <t>ноябрь</t>
  </si>
  <si>
    <t>декабрь</t>
  </si>
  <si>
    <t>год</t>
  </si>
  <si>
    <t>Начисления на з/пл</t>
  </si>
  <si>
    <t>ИТОГО    РАСХОДОВ</t>
  </si>
  <si>
    <t>Расходование внебюджетных средств в IV кв. 2018 г.</t>
  </si>
  <si>
    <t>Доход за 4 кв. 2018, в т.ч.</t>
  </si>
  <si>
    <t>Остаток на 01.01.2019</t>
  </si>
  <si>
    <t>Расходование внебюджетных средств в III кв. 2018 г.</t>
  </si>
  <si>
    <t>Остаток на 01.07.2018</t>
  </si>
  <si>
    <t>Доход за 3 кв. 2018, в т.ч.</t>
  </si>
  <si>
    <t>Остаток на 01.10.2018</t>
  </si>
  <si>
    <t>Расходование внебюджетных средств во II кв. 2018 г.</t>
  </si>
  <si>
    <t>Остаток на 01.04.2018</t>
  </si>
  <si>
    <t>Доход за 2 кв. 2018, в т.ч.</t>
  </si>
  <si>
    <t>Расходование внебюджетных средств в I квартале 2018 г.</t>
  </si>
  <si>
    <t>Доход за 1 кв. 2018 г.</t>
  </si>
  <si>
    <t>з/плата Румянцева январь-5500</t>
  </si>
  <si>
    <t>начисления январь 1661</t>
  </si>
  <si>
    <t>Заправка катриджа-550, отправка писем-132,50</t>
  </si>
  <si>
    <t>ГСМ-12070,79</t>
  </si>
  <si>
    <t>Хоз. Товары-22787</t>
  </si>
  <si>
    <t>Изготовление БСО- 780</t>
  </si>
  <si>
    <t>Техосмотр ПАЗ-921 Страховка ПАЗ -5400,35</t>
  </si>
  <si>
    <t>Госпошлина за лицензию-750</t>
  </si>
  <si>
    <t>Картридж-1775</t>
  </si>
  <si>
    <t>ТБО декабрь-2025, январь- 810, февраль-810</t>
  </si>
  <si>
    <t>ЭТО уст пож сигн-2100, 2100</t>
  </si>
  <si>
    <t>Т/о комплекса тех ср-в за январь-223,66, февраль-223,66</t>
  </si>
  <si>
    <t>Охрана январь-2178, февраль-2178   предрейс. и посерейс м/о -220,1100</t>
  </si>
  <si>
    <t>пени ФФОМС-426,78, пени ФСС-19,54</t>
  </si>
  <si>
    <t>договор ГПХ март</t>
  </si>
  <si>
    <t>на счете на 01.04.2018</t>
  </si>
  <si>
    <t>вернуть из бюджета:</t>
  </si>
  <si>
    <t>ЖБО февраль -4000</t>
  </si>
  <si>
    <t>ТБО декабрь -2025</t>
  </si>
  <si>
    <t>Договор ГПХ з/пл+начисления -7371,80</t>
  </si>
  <si>
    <t xml:space="preserve">ИТОГО:   </t>
  </si>
  <si>
    <t>Проезд-10800, проживание-7000</t>
  </si>
  <si>
    <t>услуги связи март- 3511,43, апрель-3592,21</t>
  </si>
  <si>
    <t>Программа Контур-Экстерн-6950</t>
  </si>
  <si>
    <t>Вернули ЖБО февраль-4000</t>
  </si>
  <si>
    <t>апрель 3000 ЖБО вернули</t>
  </si>
  <si>
    <t>вернули 21.05 18</t>
  </si>
  <si>
    <t>Сувенирная продукция(кубки, призы, грамоты)-8206, 34394</t>
  </si>
  <si>
    <t>Сувенирная продукция(кубки, грамоты)-5481</t>
  </si>
  <si>
    <t>Дистанционное обучение ГО, ЧС и пож без-7600</t>
  </si>
  <si>
    <t>Пени-59,41</t>
  </si>
  <si>
    <t xml:space="preserve">ЖБО март - 2000 вернули </t>
  </si>
  <si>
    <t>ТБО-810,810 май-2025</t>
  </si>
  <si>
    <t>ЭТО уст пож сигн-2100, 2100 май- 2100</t>
  </si>
  <si>
    <t>Т/о комплекса тех ср-в за март- 223,66, апрель-223,66, май- 223,66</t>
  </si>
  <si>
    <t>Охрана объекта март-2178, апрель-2178, май-2178, июнь-2178</t>
  </si>
  <si>
    <t>м/о-540, 3118, 2108, 2108,2108 орг взнос - 300, м/о и отправка писем -2056</t>
  </si>
  <si>
    <t>Изготовление свидетельств-3470 заправка картриджа- 2200</t>
  </si>
  <si>
    <t>ГСМ-14380,68+7014,61+3264+3022,66+1971</t>
  </si>
  <si>
    <t>Краска, кисти, валики-12000+2264, Шторы-15840</t>
  </si>
  <si>
    <t>Хоз и канц товары-10095,02+2846,98+ 3456,90</t>
  </si>
  <si>
    <t>расходы за полугодие</t>
  </si>
  <si>
    <t>премия июнь</t>
  </si>
  <si>
    <t>начисления июнь-18139,48</t>
  </si>
  <si>
    <t>Лицензия Парус-Бюджет 8-18200</t>
  </si>
  <si>
    <t>Пени поналогу на имущество</t>
  </si>
  <si>
    <t>расход 9 мес</t>
  </si>
  <si>
    <t>Металлоискатель "Сфинкс"-4990   Устройство для защиты от взрыва "ФОНТАН-2"-58377 , самоспасатель ФЕНИКС-2 -10200</t>
  </si>
  <si>
    <t>контроль качества обработки дер конструкций-6000</t>
  </si>
  <si>
    <t>отправка писем, хостинг аккаунта-2180</t>
  </si>
  <si>
    <t>ГСМ-1796</t>
  </si>
  <si>
    <t>хоз, канц товары-13002,90, мед тов-50, краска, хомуты и т.д.-9487</t>
  </si>
  <si>
    <t>лампы LED-4970</t>
  </si>
  <si>
    <t>Приход всего</t>
  </si>
  <si>
    <t>услуги правового сопровождения закупок-30000</t>
  </si>
  <si>
    <t>отправка писем-63</t>
  </si>
  <si>
    <t>Пени ФСС-66,49</t>
  </si>
  <si>
    <t>изготовление плана эвакуации-9000</t>
  </si>
  <si>
    <t>указать 30 000 в отчете за сентябрь для ЦБ и П-1</t>
  </si>
  <si>
    <t>Сувенирная продукция-7920</t>
  </si>
  <si>
    <t>Секундомеры-7344</t>
  </si>
  <si>
    <t>Сувенирная продукция-14736</t>
  </si>
  <si>
    <t>дератизация 2 кв-4275</t>
  </si>
  <si>
    <t>разработка сметной документации-3900</t>
  </si>
  <si>
    <t>ЭТО уст пож сигн июнь-2100, июль-2100</t>
  </si>
  <si>
    <t>м/о-1686,40</t>
  </si>
  <si>
    <t>ТБО-738,32</t>
  </si>
  <si>
    <t>шоколад-3648, хоз тов-2195, дорожные знаки-3100</t>
  </si>
  <si>
    <t>Пени по налогу на имущество-517,53</t>
  </si>
  <si>
    <t>Организация доставки груза-1070</t>
  </si>
  <si>
    <t>выдача заключения ПАЗ-2500</t>
  </si>
  <si>
    <t>услуги связи август -3552,45</t>
  </si>
  <si>
    <t>м/о+отпрака писем-1519</t>
  </si>
  <si>
    <t>хоз и канц товары-1847</t>
  </si>
  <si>
    <t>изготовление БСО-3545</t>
  </si>
  <si>
    <t>аттестация 2160</t>
  </si>
  <si>
    <t>Доход за год. 2018, в т.ч.</t>
  </si>
  <si>
    <t>з/плата</t>
  </si>
  <si>
    <t>начисления</t>
  </si>
  <si>
    <t>услуги связи  август, сентябрь, октябрь</t>
  </si>
  <si>
    <t>Т/о комплекса тех ср-в -1789,28</t>
  </si>
  <si>
    <t>ТБО  8520,53</t>
  </si>
  <si>
    <t>ЭТО уст пож сигн авг-16800</t>
  </si>
  <si>
    <t>изготовление БСО-4325</t>
  </si>
  <si>
    <t>м/о -13098,40</t>
  </si>
  <si>
    <t>изготовление плана эвакуации-6000</t>
  </si>
  <si>
    <t>заправка картриджа 2750</t>
  </si>
  <si>
    <t>хостинг аккаунта-2180</t>
  </si>
  <si>
    <t>охрана объекта 17424</t>
  </si>
  <si>
    <t>м/о+отпрака писем+ремонт МФУ-2252</t>
  </si>
  <si>
    <t>хоз и канц товары-2335,8</t>
  </si>
  <si>
    <t>ТБО авг -492,21,  1722,74</t>
  </si>
  <si>
    <t>услуги связи  сентябрь-3543,63, октябрь-3654-29, ноябрь-2613,91</t>
  </si>
  <si>
    <t>Пени ФСС-7,47+9,84+2,5</t>
  </si>
  <si>
    <t>дератизация 3 кв -4275</t>
  </si>
  <si>
    <t>охрана объекта август-2178, сентябрь -2178 октябрь-2178 ноябрь-2178</t>
  </si>
  <si>
    <t>ЭТО уст пож сигн авг-2100 сент-2100 окт-2100 нояб-2100</t>
  </si>
  <si>
    <t>ГСМ-1481 ГСМ-3448,53  ГСМ-7618 ГСМ-814</t>
  </si>
  <si>
    <t>м/о+отправка писем+нотариус-4954</t>
  </si>
  <si>
    <t>канц и хоз товары-3868</t>
  </si>
  <si>
    <t>м/о -110    1686,40   3940,8  1914   1066</t>
  </si>
  <si>
    <t>Т/о комплекса тех ср-в за август- 223,66, сент-223,66 окт-223,66 ноя-223,66 дек част-217,34</t>
  </si>
  <si>
    <t>сувенирная продукция</t>
  </si>
  <si>
    <t>отправка писем-3770,5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</si>
</sst>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2"/>
    </font>
    <font>
      <sz val="12"/>
      <color rgb="FFFF0000"/>
      <name val="Arial Cyr"/>
      <family val="2"/>
    </font>
    <font>
      <sz val="14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" fontId="3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3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4" fontId="3" fillId="35" borderId="11" xfId="0" applyNumberFormat="1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14" fontId="3" fillId="35" borderId="11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3" fillId="35" borderId="14" xfId="0" applyFont="1" applyFill="1" applyBorder="1" applyAlignment="1">
      <alignment vertical="top" wrapText="1"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2" fontId="45" fillId="0" borderId="0" xfId="0" applyNumberFormat="1" applyFont="1" applyAlignment="1">
      <alignment/>
    </xf>
    <xf numFmtId="0" fontId="3" fillId="36" borderId="15" xfId="0" applyFont="1" applyFill="1" applyBorder="1" applyAlignment="1">
      <alignment vertical="top" wrapText="1"/>
    </xf>
    <xf numFmtId="0" fontId="3" fillId="36" borderId="16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7" borderId="17" xfId="0" applyFont="1" applyFill="1" applyBorder="1" applyAlignment="1">
      <alignment vertical="top" wrapText="1"/>
    </xf>
    <xf numFmtId="0" fontId="3" fillId="37" borderId="16" xfId="0" applyFont="1" applyFill="1" applyBorder="1" applyAlignment="1">
      <alignment vertical="top" wrapText="1"/>
    </xf>
    <xf numFmtId="4" fontId="44" fillId="35" borderId="11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36" borderId="10" xfId="0" applyFont="1" applyFill="1" applyBorder="1" applyAlignment="1">
      <alignment vertical="top" wrapText="1"/>
    </xf>
    <xf numFmtId="14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14" fontId="44" fillId="35" borderId="10" xfId="0" applyNumberFormat="1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4" fontId="7" fillId="0" borderId="0" xfId="0" applyNumberFormat="1" applyFon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" fontId="3" fillId="0" borderId="24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4" fontId="3" fillId="0" borderId="26" xfId="0" applyNumberFormat="1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4" fontId="3" fillId="35" borderId="27" xfId="0" applyNumberFormat="1" applyFont="1" applyFill="1" applyBorder="1" applyAlignment="1">
      <alignment vertical="top" wrapText="1"/>
    </xf>
    <xf numFmtId="0" fontId="3" fillId="35" borderId="28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vertical="top" wrapText="1"/>
    </xf>
    <xf numFmtId="0" fontId="3" fillId="35" borderId="30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31" xfId="0" applyFont="1" applyFill="1" applyBorder="1" applyAlignment="1">
      <alignment vertical="top" wrapText="1"/>
    </xf>
    <xf numFmtId="0" fontId="3" fillId="35" borderId="32" xfId="0" applyFont="1" applyFill="1" applyBorder="1" applyAlignment="1">
      <alignment vertical="top" wrapText="1"/>
    </xf>
    <xf numFmtId="0" fontId="3" fillId="35" borderId="33" xfId="0" applyFont="1" applyFill="1" applyBorder="1" applyAlignment="1">
      <alignment vertical="top" wrapText="1"/>
    </xf>
    <xf numFmtId="0" fontId="3" fillId="35" borderId="34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vertical="top" wrapText="1"/>
    </xf>
    <xf numFmtId="3" fontId="3" fillId="35" borderId="15" xfId="0" applyNumberFormat="1" applyFont="1" applyFill="1" applyBorder="1" applyAlignment="1">
      <alignment vertical="top" wrapText="1"/>
    </xf>
    <xf numFmtId="0" fontId="3" fillId="35" borderId="3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27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27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70">
      <selection activeCell="D7" sqref="D7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11.75390625" style="0" customWidth="1"/>
    <col min="7" max="7" width="10.875" style="0" customWidth="1"/>
  </cols>
  <sheetData>
    <row r="1" spans="1:4" ht="33" customHeight="1" thickBot="1">
      <c r="A1" s="19" t="s">
        <v>45</v>
      </c>
      <c r="B1" s="20"/>
      <c r="C1" s="20"/>
      <c r="D1" s="20"/>
    </row>
    <row r="2" spans="1:4" ht="78" customHeight="1" thickBot="1">
      <c r="A2" s="14" t="s">
        <v>0</v>
      </c>
      <c r="B2" s="21" t="s">
        <v>1</v>
      </c>
      <c r="C2" s="21" t="s">
        <v>2</v>
      </c>
      <c r="D2" s="21" t="s">
        <v>3</v>
      </c>
    </row>
    <row r="3" spans="1:5" ht="78" customHeight="1" thickBot="1">
      <c r="A3" s="34">
        <v>211</v>
      </c>
      <c r="B3" s="23" t="s">
        <v>15</v>
      </c>
      <c r="C3" s="23">
        <v>5500</v>
      </c>
      <c r="D3" s="23" t="s">
        <v>47</v>
      </c>
      <c r="E3" s="33"/>
    </row>
    <row r="4" spans="1:5" ht="78" customHeight="1" thickBot="1">
      <c r="A4" s="34">
        <v>213</v>
      </c>
      <c r="B4" s="23" t="s">
        <v>16</v>
      </c>
      <c r="C4" s="23">
        <f>1210+280.5+159.5+11</f>
        <v>1661</v>
      </c>
      <c r="D4" s="23" t="s">
        <v>48</v>
      </c>
      <c r="E4" s="33"/>
    </row>
    <row r="5" spans="1:5" s="41" customFormat="1" ht="50.25" customHeight="1" thickBot="1">
      <c r="A5" s="51">
        <v>223</v>
      </c>
      <c r="B5" s="23" t="s">
        <v>4</v>
      </c>
      <c r="C5" s="24">
        <v>0</v>
      </c>
      <c r="D5" s="23"/>
      <c r="E5" s="54" t="s">
        <v>71</v>
      </c>
    </row>
    <row r="6" spans="1:7" ht="78" customHeight="1" thickBot="1">
      <c r="A6" s="80">
        <v>225</v>
      </c>
      <c r="B6" s="80" t="s">
        <v>5</v>
      </c>
      <c r="C6" s="81">
        <f>2025+810+2100+223.66+810+2100+223.66</f>
        <v>8292.32</v>
      </c>
      <c r="D6" s="15" t="s">
        <v>56</v>
      </c>
      <c r="E6" s="3"/>
      <c r="G6" s="5"/>
    </row>
    <row r="7" spans="1:4" ht="81.75" customHeight="1" thickBot="1">
      <c r="A7" s="80"/>
      <c r="B7" s="80"/>
      <c r="C7" s="81"/>
      <c r="D7" s="15" t="s">
        <v>57</v>
      </c>
    </row>
    <row r="8" spans="1:4" ht="82.5" customHeight="1" thickBot="1">
      <c r="A8" s="80"/>
      <c r="B8" s="80"/>
      <c r="C8" s="81"/>
      <c r="D8" s="25" t="s">
        <v>58</v>
      </c>
    </row>
    <row r="9" spans="1:4" ht="80.25" customHeight="1" thickBot="1">
      <c r="A9" s="80"/>
      <c r="B9" s="80"/>
      <c r="C9" s="81"/>
      <c r="D9" s="25"/>
    </row>
    <row r="10" spans="1:4" ht="78.75" customHeight="1" thickBot="1">
      <c r="A10" s="80"/>
      <c r="B10" s="80"/>
      <c r="C10" s="81"/>
      <c r="D10" s="25"/>
    </row>
    <row r="11" spans="1:4" ht="105" customHeight="1" hidden="1">
      <c r="A11" s="80"/>
      <c r="B11" s="80"/>
      <c r="C11" s="81"/>
      <c r="D11" s="25"/>
    </row>
    <row r="12" spans="1:4" ht="105" customHeight="1" hidden="1">
      <c r="A12" s="80"/>
      <c r="B12" s="80"/>
      <c r="C12" s="81"/>
      <c r="D12" s="25"/>
    </row>
    <row r="13" spans="1:4" ht="105" customHeight="1" hidden="1">
      <c r="A13" s="80"/>
      <c r="B13" s="80"/>
      <c r="C13" s="81"/>
      <c r="D13" s="25"/>
    </row>
    <row r="14" spans="1:4" ht="105" customHeight="1" hidden="1">
      <c r="A14" s="80"/>
      <c r="B14" s="80"/>
      <c r="C14" s="81"/>
      <c r="D14" s="25"/>
    </row>
    <row r="15" spans="1:5" ht="78" customHeight="1" thickBot="1">
      <c r="A15" s="80">
        <v>226</v>
      </c>
      <c r="B15" s="80" t="s">
        <v>6</v>
      </c>
      <c r="C15" s="81">
        <f>921+5400.35+550+132.5+780+2178+220+2178+1100</f>
        <v>13459.85</v>
      </c>
      <c r="D15" s="15" t="s">
        <v>53</v>
      </c>
      <c r="E15" s="3"/>
    </row>
    <row r="16" spans="1:4" ht="84" customHeight="1" thickBot="1">
      <c r="A16" s="80"/>
      <c r="B16" s="80"/>
      <c r="C16" s="81"/>
      <c r="D16" s="9" t="s">
        <v>59</v>
      </c>
    </row>
    <row r="17" spans="1:7" ht="80.25" customHeight="1" thickBot="1">
      <c r="A17" s="80"/>
      <c r="B17" s="80"/>
      <c r="C17" s="81"/>
      <c r="D17" s="42" t="s">
        <v>49</v>
      </c>
      <c r="G17" s="5"/>
    </row>
    <row r="18" spans="1:4" ht="81.75" customHeight="1" thickBot="1">
      <c r="A18" s="80"/>
      <c r="B18" s="80"/>
      <c r="C18" s="82"/>
      <c r="D18" s="43" t="s">
        <v>52</v>
      </c>
    </row>
    <row r="19" spans="1:4" ht="36.75" customHeight="1" hidden="1">
      <c r="A19" s="80"/>
      <c r="B19" s="80"/>
      <c r="C19" s="81"/>
      <c r="D19" s="25"/>
    </row>
    <row r="20" spans="1:4" ht="36.75" customHeight="1" hidden="1">
      <c r="A20" s="80"/>
      <c r="B20" s="80"/>
      <c r="C20" s="81"/>
      <c r="D20" s="25"/>
    </row>
    <row r="21" spans="1:4" ht="36.75" customHeight="1" hidden="1">
      <c r="A21" s="80"/>
      <c r="B21" s="80"/>
      <c r="C21" s="81"/>
      <c r="D21" s="25"/>
    </row>
    <row r="22" spans="1:4" ht="36.75" customHeight="1" hidden="1">
      <c r="A22" s="80"/>
      <c r="B22" s="80"/>
      <c r="C22" s="81"/>
      <c r="D22" s="25"/>
    </row>
    <row r="23" spans="1:4" ht="36.75" customHeight="1" hidden="1">
      <c r="A23" s="80"/>
      <c r="B23" s="80"/>
      <c r="C23" s="81"/>
      <c r="D23" s="25"/>
    </row>
    <row r="24" spans="1:4" ht="36.75" customHeight="1" hidden="1">
      <c r="A24" s="80"/>
      <c r="B24" s="80"/>
      <c r="C24" s="81"/>
      <c r="D24" s="25"/>
    </row>
    <row r="25" spans="1:4" ht="36.75" customHeight="1" hidden="1">
      <c r="A25" s="80"/>
      <c r="B25" s="80"/>
      <c r="C25" s="81"/>
      <c r="D25" s="25"/>
    </row>
    <row r="26" spans="1:5" ht="36.75" customHeight="1" hidden="1">
      <c r="A26" s="80">
        <v>290</v>
      </c>
      <c r="B26" s="80" t="s">
        <v>7</v>
      </c>
      <c r="C26" s="81">
        <v>76638.06</v>
      </c>
      <c r="D26" s="25"/>
      <c r="E26" s="6"/>
    </row>
    <row r="27" spans="1:4" ht="36.75" customHeight="1" hidden="1">
      <c r="A27" s="80"/>
      <c r="B27" s="80"/>
      <c r="C27" s="81"/>
      <c r="D27" s="25"/>
    </row>
    <row r="28" spans="1:4" ht="36.75" customHeight="1" hidden="1">
      <c r="A28" s="80"/>
      <c r="B28" s="80"/>
      <c r="C28" s="81"/>
      <c r="D28" s="25"/>
    </row>
    <row r="29" spans="1:4" ht="36.75" customHeight="1" hidden="1">
      <c r="A29" s="80"/>
      <c r="B29" s="80"/>
      <c r="C29" s="81"/>
      <c r="D29" s="25"/>
    </row>
    <row r="30" spans="1:7" ht="36.75" customHeight="1" hidden="1">
      <c r="A30" s="80"/>
      <c r="B30" s="80"/>
      <c r="C30" s="81"/>
      <c r="D30" s="25"/>
      <c r="G30" s="5"/>
    </row>
    <row r="31" spans="1:5" ht="36.75" customHeight="1" hidden="1">
      <c r="A31" s="91">
        <v>310</v>
      </c>
      <c r="B31" s="91" t="s">
        <v>8</v>
      </c>
      <c r="C31" s="92"/>
      <c r="D31" s="25"/>
      <c r="E31" s="3"/>
    </row>
    <row r="32" spans="1:4" ht="36.75" customHeight="1" hidden="1">
      <c r="A32" s="91"/>
      <c r="B32" s="91"/>
      <c r="C32" s="92"/>
      <c r="D32" s="25"/>
    </row>
    <row r="33" spans="1:4" ht="36.75" customHeight="1" hidden="1">
      <c r="A33" s="91"/>
      <c r="B33" s="91"/>
      <c r="C33" s="92"/>
      <c r="D33" s="25"/>
    </row>
    <row r="34" spans="1:4" ht="36.75" customHeight="1" hidden="1">
      <c r="A34" s="91"/>
      <c r="B34" s="91"/>
      <c r="C34" s="92"/>
      <c r="D34" s="25"/>
    </row>
    <row r="35" spans="1:4" ht="36.75" customHeight="1" hidden="1">
      <c r="A35" s="91"/>
      <c r="B35" s="91"/>
      <c r="C35" s="92"/>
      <c r="D35" s="25"/>
    </row>
    <row r="36" spans="1:5" ht="71.25" customHeight="1" thickBot="1">
      <c r="A36" s="71">
        <v>290</v>
      </c>
      <c r="B36" s="74" t="s">
        <v>7</v>
      </c>
      <c r="C36" s="77">
        <f>750+426.78+19.54</f>
        <v>1196.32</v>
      </c>
      <c r="D36" s="32" t="s">
        <v>54</v>
      </c>
      <c r="E36" s="3"/>
    </row>
    <row r="37" spans="1:4" ht="51" customHeight="1" thickBot="1">
      <c r="A37" s="72"/>
      <c r="B37" s="75"/>
      <c r="C37" s="78"/>
      <c r="D37" s="32" t="s">
        <v>60</v>
      </c>
    </row>
    <row r="38" spans="1:4" ht="48.75" customHeight="1" thickBot="1">
      <c r="A38" s="72"/>
      <c r="B38" s="75"/>
      <c r="C38" s="78"/>
      <c r="D38" s="32"/>
    </row>
    <row r="39" spans="1:4" ht="68.25" customHeight="1" thickBot="1">
      <c r="A39" s="72"/>
      <c r="B39" s="75"/>
      <c r="C39" s="78"/>
      <c r="D39" s="32"/>
    </row>
    <row r="40" spans="1:4" ht="36.75" customHeight="1" hidden="1">
      <c r="A40" s="72"/>
      <c r="B40" s="75"/>
      <c r="C40" s="78"/>
      <c r="D40" s="32"/>
    </row>
    <row r="41" spans="1:4" ht="36.75" customHeight="1" hidden="1">
      <c r="A41" s="73"/>
      <c r="B41" s="76"/>
      <c r="C41" s="79"/>
      <c r="D41" s="32"/>
    </row>
    <row r="42" spans="1:4" ht="36.75" customHeight="1" hidden="1">
      <c r="A42" s="83">
        <v>340</v>
      </c>
      <c r="B42" s="86" t="s">
        <v>9</v>
      </c>
      <c r="C42" s="88">
        <f>34857.79+1775</f>
        <v>36632.79</v>
      </c>
      <c r="D42" s="25"/>
    </row>
    <row r="43" spans="1:4" ht="36.75" customHeight="1" hidden="1">
      <c r="A43" s="84"/>
      <c r="B43" s="80"/>
      <c r="C43" s="89"/>
      <c r="D43" s="25"/>
    </row>
    <row r="44" spans="1:4" ht="36.75" customHeight="1" hidden="1">
      <c r="A44" s="84"/>
      <c r="B44" s="80"/>
      <c r="C44" s="89"/>
      <c r="D44" s="25"/>
    </row>
    <row r="45" spans="1:4" ht="36.75" customHeight="1" hidden="1">
      <c r="A45" s="84"/>
      <c r="B45" s="80"/>
      <c r="C45" s="89"/>
      <c r="D45" s="25"/>
    </row>
    <row r="46" spans="1:4" ht="36.75" customHeight="1" hidden="1">
      <c r="A46" s="84"/>
      <c r="B46" s="80"/>
      <c r="C46" s="89"/>
      <c r="D46" s="25"/>
    </row>
    <row r="47" spans="1:4" ht="36.75" customHeight="1" hidden="1">
      <c r="A47" s="84"/>
      <c r="B47" s="80"/>
      <c r="C47" s="89"/>
      <c r="D47" s="25"/>
    </row>
    <row r="48" spans="1:4" ht="36.75" customHeight="1" hidden="1">
      <c r="A48" s="84"/>
      <c r="B48" s="80"/>
      <c r="C48" s="89"/>
      <c r="D48" s="25"/>
    </row>
    <row r="49" spans="1:4" ht="36.75" customHeight="1" hidden="1">
      <c r="A49" s="84"/>
      <c r="B49" s="80"/>
      <c r="C49" s="89"/>
      <c r="D49" s="25"/>
    </row>
    <row r="50" spans="1:4" ht="36.75" customHeight="1" hidden="1">
      <c r="A50" s="84"/>
      <c r="B50" s="80"/>
      <c r="C50" s="89"/>
      <c r="D50" s="25"/>
    </row>
    <row r="51" spans="1:4" ht="36.75" customHeight="1" hidden="1">
      <c r="A51" s="84"/>
      <c r="B51" s="80"/>
      <c r="C51" s="89"/>
      <c r="D51" s="25"/>
    </row>
    <row r="52" spans="1:4" ht="36.75" customHeight="1" hidden="1">
      <c r="A52" s="84"/>
      <c r="B52" s="80"/>
      <c r="C52" s="89"/>
      <c r="D52" s="25"/>
    </row>
    <row r="53" spans="1:4" ht="36.75" customHeight="1" hidden="1">
      <c r="A53" s="84"/>
      <c r="B53" s="80"/>
      <c r="C53" s="89"/>
      <c r="D53" s="25"/>
    </row>
    <row r="54" spans="1:4" ht="36.75" customHeight="1" hidden="1">
      <c r="A54" s="84"/>
      <c r="B54" s="80"/>
      <c r="C54" s="89"/>
      <c r="D54" s="25"/>
    </row>
    <row r="55" spans="1:4" ht="36.75" customHeight="1" hidden="1">
      <c r="A55" s="84"/>
      <c r="B55" s="80"/>
      <c r="C55" s="89"/>
      <c r="D55" s="25"/>
    </row>
    <row r="56" spans="1:4" ht="36.75" customHeight="1" hidden="1">
      <c r="A56" s="84"/>
      <c r="B56" s="80"/>
      <c r="C56" s="89"/>
      <c r="D56" s="25"/>
    </row>
    <row r="57" spans="1:4" ht="36.75" customHeight="1" hidden="1">
      <c r="A57" s="84"/>
      <c r="B57" s="80"/>
      <c r="C57" s="89"/>
      <c r="D57" s="25"/>
    </row>
    <row r="58" spans="1:5" ht="0.75" customHeight="1" thickBot="1">
      <c r="A58" s="84"/>
      <c r="B58" s="80"/>
      <c r="C58" s="89"/>
      <c r="D58" s="25"/>
      <c r="E58" s="3"/>
    </row>
    <row r="59" spans="1:5" ht="36.75" customHeight="1" thickBot="1">
      <c r="A59" s="84"/>
      <c r="B59" s="80"/>
      <c r="C59" s="89"/>
      <c r="D59" s="25" t="s">
        <v>50</v>
      </c>
      <c r="E59" s="3"/>
    </row>
    <row r="60" spans="1:7" ht="36.75" customHeight="1" thickBot="1">
      <c r="A60" s="84"/>
      <c r="B60" s="80"/>
      <c r="C60" s="89"/>
      <c r="D60" s="25" t="s">
        <v>51</v>
      </c>
      <c r="G60" s="5"/>
    </row>
    <row r="61" spans="1:7" ht="36.75" customHeight="1" thickBot="1">
      <c r="A61" s="84"/>
      <c r="B61" s="80"/>
      <c r="C61" s="89"/>
      <c r="D61" s="25" t="s">
        <v>55</v>
      </c>
      <c r="G61" s="5"/>
    </row>
    <row r="62" spans="1:7" ht="36.75" customHeight="1" thickBot="1">
      <c r="A62" s="84"/>
      <c r="B62" s="80"/>
      <c r="C62" s="89"/>
      <c r="D62" s="25"/>
      <c r="G62" s="5"/>
    </row>
    <row r="63" spans="1:4" ht="36.75" customHeight="1" thickBot="1">
      <c r="A63" s="85"/>
      <c r="B63" s="87"/>
      <c r="C63" s="90"/>
      <c r="D63" s="25"/>
    </row>
    <row r="64" spans="1:4" ht="36.75" customHeight="1" thickBot="1">
      <c r="A64" s="22"/>
      <c r="B64" s="23"/>
      <c r="C64" s="23"/>
      <c r="D64" s="25"/>
    </row>
    <row r="65" spans="1:4" ht="19.5" thickBot="1">
      <c r="A65" s="26"/>
      <c r="B65" s="23" t="s">
        <v>14</v>
      </c>
      <c r="C65" s="16">
        <v>0</v>
      </c>
      <c r="D65" s="16"/>
    </row>
    <row r="66" spans="1:7" ht="19.5" thickBot="1">
      <c r="A66" s="80"/>
      <c r="B66" s="23" t="s">
        <v>11</v>
      </c>
      <c r="C66" s="24">
        <f>C42+C6+C15+C5+C36+C4+C3</f>
        <v>66742.28</v>
      </c>
      <c r="D66" s="23"/>
      <c r="F66" s="33" t="s">
        <v>20</v>
      </c>
      <c r="G66" s="37">
        <f>C67+C68+C69</f>
        <v>23080</v>
      </c>
    </row>
    <row r="67" spans="1:7" ht="19.5" thickBot="1">
      <c r="A67" s="80"/>
      <c r="B67" s="30">
        <v>43118</v>
      </c>
      <c r="C67" s="24">
        <v>4440</v>
      </c>
      <c r="D67" s="23"/>
      <c r="F67" s="33" t="s">
        <v>17</v>
      </c>
      <c r="G67" s="35">
        <f>C70+C71</f>
        <v>57563</v>
      </c>
    </row>
    <row r="68" spans="1:7" ht="19.5" thickBot="1">
      <c r="A68" s="80"/>
      <c r="B68" s="30">
        <v>43129</v>
      </c>
      <c r="C68" s="24">
        <v>12340</v>
      </c>
      <c r="D68" s="23"/>
      <c r="F68" s="33" t="s">
        <v>18</v>
      </c>
      <c r="G68" s="35">
        <f>C72+C73+C74</f>
        <v>46011</v>
      </c>
    </row>
    <row r="69" spans="1:7" ht="19.5" thickBot="1">
      <c r="A69" s="80"/>
      <c r="B69" s="30">
        <v>43131</v>
      </c>
      <c r="C69" s="24">
        <v>6300</v>
      </c>
      <c r="D69" s="23"/>
      <c r="F69" s="33"/>
      <c r="G69" s="33"/>
    </row>
    <row r="70" spans="1:7" ht="19.5" thickBot="1">
      <c r="A70" s="80"/>
      <c r="B70" s="30">
        <v>43143</v>
      </c>
      <c r="C70" s="24">
        <v>51183</v>
      </c>
      <c r="D70" s="23"/>
      <c r="F70" s="33"/>
      <c r="G70" s="33"/>
    </row>
    <row r="71" spans="1:7" ht="19.5" thickBot="1">
      <c r="A71" s="80"/>
      <c r="B71" s="30">
        <v>43152</v>
      </c>
      <c r="C71" s="24">
        <v>6380</v>
      </c>
      <c r="D71" s="23"/>
      <c r="F71" s="36" t="s">
        <v>19</v>
      </c>
      <c r="G71" s="35">
        <f>G66+G67+G68</f>
        <v>126654</v>
      </c>
    </row>
    <row r="72" spans="1:7" ht="19.5" thickBot="1">
      <c r="A72" s="80"/>
      <c r="B72" s="30">
        <v>43173</v>
      </c>
      <c r="C72" s="24">
        <v>22281</v>
      </c>
      <c r="D72" s="23"/>
      <c r="F72" s="36"/>
      <c r="G72" s="35"/>
    </row>
    <row r="73" spans="1:7" ht="19.5" thickBot="1">
      <c r="A73" s="80"/>
      <c r="B73" s="30">
        <v>43182</v>
      </c>
      <c r="C73" s="44">
        <v>14000</v>
      </c>
      <c r="D73" s="23"/>
      <c r="F73" s="36"/>
      <c r="G73" s="35"/>
    </row>
    <row r="74" spans="1:7" ht="19.5" thickBot="1">
      <c r="A74" s="80"/>
      <c r="B74" s="30">
        <v>43186</v>
      </c>
      <c r="C74" s="24">
        <v>9730</v>
      </c>
      <c r="D74" s="23"/>
      <c r="F74" s="36"/>
      <c r="G74" s="35"/>
    </row>
    <row r="75" spans="1:4" ht="19.5" thickBot="1">
      <c r="A75" s="80"/>
      <c r="B75" s="23" t="s">
        <v>46</v>
      </c>
      <c r="C75" s="24">
        <f>C67+C68+C69+C70+C71+C72+C73+C74</f>
        <v>126654</v>
      </c>
      <c r="D75" s="23"/>
    </row>
    <row r="76" spans="1:6" ht="19.5" thickBot="1">
      <c r="A76" s="80"/>
      <c r="B76" s="23" t="s">
        <v>43</v>
      </c>
      <c r="C76" s="24">
        <f>C75-C66</f>
        <v>59911.72</v>
      </c>
      <c r="D76" s="23"/>
      <c r="F76" s="5"/>
    </row>
    <row r="77" ht="18.75">
      <c r="A77" s="8"/>
    </row>
    <row r="78" spans="4:6" ht="12.75">
      <c r="D78" s="35">
        <f>C76</f>
        <v>59911.72</v>
      </c>
      <c r="E78" s="33"/>
      <c r="F78" s="33"/>
    </row>
    <row r="79" spans="3:6" ht="12.75">
      <c r="C79" s="33"/>
      <c r="D79" s="37">
        <v>-7371.8</v>
      </c>
      <c r="E79" s="33" t="s">
        <v>61</v>
      </c>
      <c r="F79" s="33"/>
    </row>
    <row r="80" spans="4:6" ht="12.75">
      <c r="D80" s="35">
        <f>C76-7371.8</f>
        <v>52539.92</v>
      </c>
      <c r="E80" s="33" t="s">
        <v>62</v>
      </c>
      <c r="F80" s="33"/>
    </row>
    <row r="81" spans="4:6" ht="12.75">
      <c r="D81" s="33"/>
      <c r="E81" s="33"/>
      <c r="F81" s="33"/>
    </row>
    <row r="82" spans="4:5" ht="12.75">
      <c r="D82" s="33" t="s">
        <v>63</v>
      </c>
      <c r="E82" s="33"/>
    </row>
    <row r="83" spans="4:5" ht="12.75">
      <c r="D83" s="33" t="s">
        <v>64</v>
      </c>
      <c r="E83" s="35"/>
    </row>
    <row r="84" spans="4:5" ht="12.75">
      <c r="D84" s="33" t="s">
        <v>65</v>
      </c>
      <c r="E84" s="33"/>
    </row>
    <row r="85" spans="4:5" ht="12.75">
      <c r="D85" s="33" t="s">
        <v>66</v>
      </c>
      <c r="E85" s="33"/>
    </row>
    <row r="86" spans="4:5" ht="12.75">
      <c r="D86" s="33"/>
      <c r="E86" s="33"/>
    </row>
    <row r="87" spans="4:5" ht="12.75">
      <c r="D87" s="33" t="s">
        <v>67</v>
      </c>
      <c r="E87" s="33">
        <f>4000+7371.8+2025</f>
        <v>13396.8</v>
      </c>
    </row>
    <row r="88" spans="4:5" ht="12.75">
      <c r="D88" s="33"/>
      <c r="E88" s="33"/>
    </row>
  </sheetData>
  <sheetProtection selectLockedCells="1" selectUnlockedCells="1"/>
  <mergeCells count="19">
    <mergeCell ref="A42:A63"/>
    <mergeCell ref="B42:B63"/>
    <mergeCell ref="C42:C63"/>
    <mergeCell ref="A66:A76"/>
    <mergeCell ref="A26:A30"/>
    <mergeCell ref="B26:B30"/>
    <mergeCell ref="C26:C30"/>
    <mergeCell ref="A31:A35"/>
    <mergeCell ref="B31:B35"/>
    <mergeCell ref="C31:C35"/>
    <mergeCell ref="A36:A41"/>
    <mergeCell ref="B36:B41"/>
    <mergeCell ref="C36:C41"/>
    <mergeCell ref="A6:A14"/>
    <mergeCell ref="B6:B14"/>
    <mergeCell ref="C6:C14"/>
    <mergeCell ref="A15:A25"/>
    <mergeCell ref="B15:B25"/>
    <mergeCell ref="C15:C25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1">
      <selection activeCell="D9" sqref="D9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11.75390625" style="0" customWidth="1"/>
    <col min="6" max="6" width="10.125" style="0" bestFit="1" customWidth="1"/>
    <col min="7" max="7" width="10.875" style="0" customWidth="1"/>
    <col min="8" max="8" width="13.875" style="0" customWidth="1"/>
    <col min="9" max="9" width="37.75390625" style="0" customWidth="1"/>
  </cols>
  <sheetData>
    <row r="1" ht="33" customHeight="1">
      <c r="A1" s="1" t="s">
        <v>42</v>
      </c>
    </row>
    <row r="2" spans="1:4" ht="64.5" customHeight="1" thickBot="1">
      <c r="A2" s="2" t="s">
        <v>0</v>
      </c>
      <c r="B2" s="2" t="s">
        <v>1</v>
      </c>
      <c r="C2" s="2" t="s">
        <v>2</v>
      </c>
      <c r="D2" s="2" t="s">
        <v>3</v>
      </c>
    </row>
    <row r="3" spans="1:4" ht="64.5" customHeight="1" thickBot="1">
      <c r="A3" s="2">
        <v>211</v>
      </c>
      <c r="B3" s="23" t="s">
        <v>15</v>
      </c>
      <c r="C3" s="2"/>
      <c r="D3" s="23"/>
    </row>
    <row r="4" spans="1:5" ht="64.5" customHeight="1" thickBot="1">
      <c r="A4" s="2">
        <v>213</v>
      </c>
      <c r="B4" s="23" t="s">
        <v>16</v>
      </c>
      <c r="C4" s="2"/>
      <c r="D4" s="23"/>
      <c r="E4" s="33"/>
    </row>
    <row r="5" spans="1:7" s="41" customFormat="1" ht="64.5" customHeight="1" thickBot="1">
      <c r="A5" s="2">
        <v>221</v>
      </c>
      <c r="B5" s="23" t="s">
        <v>13</v>
      </c>
      <c r="C5" s="2">
        <v>0</v>
      </c>
      <c r="D5" s="23"/>
      <c r="E5" s="93" t="s">
        <v>69</v>
      </c>
      <c r="F5" s="94"/>
      <c r="G5" s="41" t="s">
        <v>73</v>
      </c>
    </row>
    <row r="6" spans="1:8" s="41" customFormat="1" ht="47.25" customHeight="1" thickBot="1">
      <c r="A6" s="95">
        <v>223</v>
      </c>
      <c r="B6" s="95" t="s">
        <v>4</v>
      </c>
      <c r="C6" s="96"/>
      <c r="D6" s="2"/>
      <c r="E6" s="41" t="s">
        <v>72</v>
      </c>
      <c r="H6" s="2" t="s">
        <v>78</v>
      </c>
    </row>
    <row r="7" spans="1:5" ht="33.75" customHeight="1" hidden="1">
      <c r="A7" s="95"/>
      <c r="B7" s="95"/>
      <c r="C7" s="96"/>
      <c r="D7" s="45"/>
      <c r="E7" s="3"/>
    </row>
    <row r="8" spans="1:5" ht="64.5" customHeight="1" thickBot="1">
      <c r="A8" s="95">
        <v>225</v>
      </c>
      <c r="B8" s="95" t="s">
        <v>5</v>
      </c>
      <c r="C8" s="97">
        <f>2100+2100+810+810+223.66+223.66+223.66+2025+2100</f>
        <v>10615.98</v>
      </c>
      <c r="D8" s="9" t="s">
        <v>79</v>
      </c>
      <c r="E8" s="3"/>
    </row>
    <row r="9" spans="1:4" ht="64.5" customHeight="1" thickBot="1">
      <c r="A9" s="95"/>
      <c r="B9" s="95"/>
      <c r="C9" s="97"/>
      <c r="D9" s="15" t="s">
        <v>80</v>
      </c>
    </row>
    <row r="10" spans="1:4" ht="64.5" customHeight="1" thickBot="1">
      <c r="A10" s="95"/>
      <c r="B10" s="95"/>
      <c r="C10" s="97"/>
      <c r="D10" s="25" t="s">
        <v>81</v>
      </c>
    </row>
    <row r="11" spans="1:4" ht="33" customHeight="1" thickBot="1">
      <c r="A11" s="95"/>
      <c r="B11" s="95"/>
      <c r="C11" s="97"/>
      <c r="D11" s="9"/>
    </row>
    <row r="12" spans="1:4" ht="64.5" customHeight="1" hidden="1">
      <c r="A12" s="95"/>
      <c r="B12" s="95"/>
      <c r="C12" s="97"/>
      <c r="D12" s="9"/>
    </row>
    <row r="13" spans="1:4" ht="64.5" customHeight="1" hidden="1">
      <c r="A13" s="95"/>
      <c r="B13" s="95"/>
      <c r="C13" s="97"/>
      <c r="D13" s="9"/>
    </row>
    <row r="14" spans="1:4" ht="64.5" customHeight="1" hidden="1">
      <c r="A14" s="95"/>
      <c r="B14" s="95"/>
      <c r="C14" s="97"/>
      <c r="D14" s="9"/>
    </row>
    <row r="15" spans="1:4" ht="64.5" customHeight="1" hidden="1">
      <c r="A15" s="95"/>
      <c r="B15" s="95"/>
      <c r="C15" s="97"/>
      <c r="D15" s="9"/>
    </row>
    <row r="16" spans="1:4" ht="64.5" customHeight="1" hidden="1">
      <c r="A16" s="95"/>
      <c r="B16" s="95"/>
      <c r="C16" s="97"/>
      <c r="D16" s="9"/>
    </row>
    <row r="17" spans="1:5" ht="57.75" customHeight="1" thickBot="1">
      <c r="A17" s="95">
        <v>226</v>
      </c>
      <c r="B17" s="95" t="s">
        <v>6</v>
      </c>
      <c r="C17" s="97">
        <f>18640+2178+2178+6950+3470+3118+2108+2108+7600+2056+2178+2178+2108+2200</f>
        <v>59070</v>
      </c>
      <c r="D17" s="9" t="s">
        <v>68</v>
      </c>
      <c r="E17" s="3"/>
    </row>
    <row r="18" spans="1:5" ht="57.75" customHeight="1" thickBot="1">
      <c r="A18" s="95"/>
      <c r="B18" s="95"/>
      <c r="C18" s="97"/>
      <c r="D18" s="9" t="s">
        <v>84</v>
      </c>
      <c r="E18" s="3"/>
    </row>
    <row r="19" spans="1:5" ht="57.75" customHeight="1" thickBot="1">
      <c r="A19" s="95"/>
      <c r="B19" s="95"/>
      <c r="C19" s="97"/>
      <c r="D19" s="9" t="s">
        <v>76</v>
      </c>
      <c r="E19" s="3"/>
    </row>
    <row r="20" spans="1:5" ht="57.75" customHeight="1" thickBot="1">
      <c r="A20" s="95"/>
      <c r="B20" s="95"/>
      <c r="C20" s="97"/>
      <c r="D20" s="9" t="s">
        <v>70</v>
      </c>
      <c r="E20" s="3"/>
    </row>
    <row r="21" spans="1:5" ht="57.75" customHeight="1" thickBot="1">
      <c r="A21" s="95"/>
      <c r="B21" s="95"/>
      <c r="C21" s="97"/>
      <c r="D21" s="9" t="s">
        <v>82</v>
      </c>
      <c r="E21" s="3"/>
    </row>
    <row r="22" spans="1:4" ht="60.75" customHeight="1" thickBot="1">
      <c r="A22" s="95"/>
      <c r="B22" s="95"/>
      <c r="C22" s="97"/>
      <c r="D22" s="9" t="s">
        <v>83</v>
      </c>
    </row>
    <row r="23" spans="1:7" ht="63.75" customHeight="1" hidden="1">
      <c r="A23" s="95"/>
      <c r="B23" s="95"/>
      <c r="C23" s="97"/>
      <c r="D23" s="9"/>
      <c r="G23" s="5"/>
    </row>
    <row r="24" spans="1:4" ht="63.75" customHeight="1" hidden="1">
      <c r="A24" s="95"/>
      <c r="B24" s="95"/>
      <c r="C24" s="97"/>
      <c r="D24" s="9"/>
    </row>
    <row r="25" spans="1:4" ht="63.75" customHeight="1" hidden="1">
      <c r="A25" s="95"/>
      <c r="B25" s="95"/>
      <c r="C25" s="97"/>
      <c r="D25" s="9"/>
    </row>
    <row r="26" spans="1:4" ht="63.75" customHeight="1" hidden="1">
      <c r="A26" s="95"/>
      <c r="B26" s="95"/>
      <c r="C26" s="97"/>
      <c r="D26" s="9"/>
    </row>
    <row r="27" spans="1:4" ht="63.75" customHeight="1" hidden="1">
      <c r="A27" s="95"/>
      <c r="B27" s="95"/>
      <c r="C27" s="97"/>
      <c r="D27" s="9"/>
    </row>
    <row r="28" spans="1:4" ht="63.75" customHeight="1" hidden="1">
      <c r="A28" s="95"/>
      <c r="B28" s="95"/>
      <c r="C28" s="97"/>
      <c r="D28" s="9"/>
    </row>
    <row r="29" spans="1:4" ht="63.75" customHeight="1" hidden="1">
      <c r="A29" s="95"/>
      <c r="B29" s="95"/>
      <c r="C29" s="97"/>
      <c r="D29" s="9"/>
    </row>
    <row r="30" spans="1:4" ht="63.75" customHeight="1" hidden="1">
      <c r="A30" s="95"/>
      <c r="B30" s="95"/>
      <c r="C30" s="97"/>
      <c r="D30" s="9"/>
    </row>
    <row r="31" spans="1:4" ht="63.75" customHeight="1" hidden="1">
      <c r="A31" s="95"/>
      <c r="B31" s="95"/>
      <c r="C31" s="97"/>
      <c r="D31" s="9"/>
    </row>
    <row r="32" spans="1:5" ht="63.75" customHeight="1" hidden="1">
      <c r="A32" s="95">
        <v>290</v>
      </c>
      <c r="B32" s="95" t="s">
        <v>7</v>
      </c>
      <c r="C32" s="97"/>
      <c r="D32" s="9"/>
      <c r="E32" s="6"/>
    </row>
    <row r="33" spans="1:4" ht="63.75" customHeight="1" hidden="1">
      <c r="A33" s="95"/>
      <c r="B33" s="95"/>
      <c r="C33" s="97"/>
      <c r="D33" s="9"/>
    </row>
    <row r="34" spans="1:4" ht="63.75" customHeight="1" hidden="1">
      <c r="A34" s="95"/>
      <c r="B34" s="95"/>
      <c r="C34" s="97"/>
      <c r="D34" s="9"/>
    </row>
    <row r="35" spans="1:4" ht="63.75" customHeight="1" hidden="1">
      <c r="A35" s="95"/>
      <c r="B35" s="95"/>
      <c r="C35" s="97"/>
      <c r="D35" s="9"/>
    </row>
    <row r="36" spans="1:7" ht="63.75" customHeight="1" hidden="1">
      <c r="A36" s="95"/>
      <c r="B36" s="95"/>
      <c r="C36" s="97"/>
      <c r="D36" s="9"/>
      <c r="G36" s="5"/>
    </row>
    <row r="37" spans="1:5" ht="83.25" customHeight="1" thickBot="1">
      <c r="A37" s="95">
        <v>290</v>
      </c>
      <c r="B37" s="95" t="s">
        <v>7</v>
      </c>
      <c r="C37" s="97">
        <f>8206+34394+5481+59.41</f>
        <v>48140.41</v>
      </c>
      <c r="D37" s="9" t="s">
        <v>74</v>
      </c>
      <c r="E37" s="3"/>
    </row>
    <row r="38" spans="1:5" ht="116.25" customHeight="1" thickBot="1">
      <c r="A38" s="95"/>
      <c r="B38" s="95"/>
      <c r="C38" s="97"/>
      <c r="D38" s="9" t="s">
        <v>75</v>
      </c>
      <c r="E38" s="3"/>
    </row>
    <row r="39" spans="1:4" ht="78.75" customHeight="1">
      <c r="A39" s="95"/>
      <c r="B39" s="95"/>
      <c r="C39" s="97"/>
      <c r="D39" s="9" t="s">
        <v>77</v>
      </c>
    </row>
    <row r="40" spans="1:4" ht="66.75" customHeight="1" thickBot="1">
      <c r="A40" s="95"/>
      <c r="B40" s="95"/>
      <c r="C40" s="97"/>
      <c r="D40" s="9"/>
    </row>
    <row r="41" spans="1:4" ht="141" customHeight="1" hidden="1">
      <c r="A41" s="95"/>
      <c r="B41" s="95"/>
      <c r="C41" s="97"/>
      <c r="D41" s="9"/>
    </row>
    <row r="42" spans="1:4" ht="141" customHeight="1" hidden="1">
      <c r="A42" s="95"/>
      <c r="B42" s="95"/>
      <c r="C42" s="97"/>
      <c r="D42" s="9"/>
    </row>
    <row r="43" spans="1:5" ht="74.25" customHeight="1" thickBot="1">
      <c r="A43" s="95">
        <v>340</v>
      </c>
      <c r="B43" s="95" t="s">
        <v>9</v>
      </c>
      <c r="C43" s="95">
        <f>10095.02+14380.68+12000+7014.61+6110.98+3022.66+1971+19191.9+2369</f>
        <v>76155.85</v>
      </c>
      <c r="D43" s="9" t="s">
        <v>85</v>
      </c>
      <c r="E43" s="3"/>
    </row>
    <row r="44" spans="1:4" ht="75" customHeight="1" thickBot="1">
      <c r="A44" s="95"/>
      <c r="B44" s="95"/>
      <c r="C44" s="95"/>
      <c r="D44" s="7" t="s">
        <v>87</v>
      </c>
    </row>
    <row r="45" spans="1:4" ht="7.5" customHeight="1" hidden="1">
      <c r="A45" s="95"/>
      <c r="B45" s="95"/>
      <c r="C45" s="95"/>
      <c r="D45" s="10"/>
    </row>
    <row r="46" spans="1:4" ht="63" customHeight="1" thickBot="1">
      <c r="A46" s="95"/>
      <c r="B46" s="95"/>
      <c r="C46" s="95"/>
      <c r="D46" s="7" t="s">
        <v>86</v>
      </c>
    </row>
    <row r="47" spans="1:4" ht="126" customHeight="1" hidden="1">
      <c r="A47" s="95"/>
      <c r="B47" s="95"/>
      <c r="C47" s="95"/>
      <c r="D47" s="11"/>
    </row>
    <row r="48" spans="1:4" ht="126" customHeight="1" hidden="1">
      <c r="A48" s="95"/>
      <c r="B48" s="95"/>
      <c r="C48" s="95"/>
      <c r="D48" s="11"/>
    </row>
    <row r="49" spans="1:4" ht="126" customHeight="1" hidden="1">
      <c r="A49" s="95"/>
      <c r="B49" s="95"/>
      <c r="C49" s="95"/>
      <c r="D49" s="11"/>
    </row>
    <row r="50" spans="1:4" ht="34.5" customHeight="1" hidden="1">
      <c r="A50" s="95"/>
      <c r="B50" s="95"/>
      <c r="C50" s="95"/>
      <c r="D50" s="11" t="s">
        <v>12</v>
      </c>
    </row>
    <row r="51" spans="1:4" ht="126" customHeight="1" hidden="1">
      <c r="A51" s="95"/>
      <c r="B51" s="95"/>
      <c r="C51" s="95"/>
      <c r="D51" s="11"/>
    </row>
    <row r="52" spans="1:4" ht="126" customHeight="1" hidden="1">
      <c r="A52" s="95"/>
      <c r="B52" s="95"/>
      <c r="C52" s="95"/>
      <c r="D52" s="11"/>
    </row>
    <row r="53" spans="1:4" ht="126" customHeight="1" hidden="1">
      <c r="A53" s="95"/>
      <c r="B53" s="95"/>
      <c r="C53" s="95"/>
      <c r="D53" s="11"/>
    </row>
    <row r="54" spans="1:4" ht="126" customHeight="1" hidden="1">
      <c r="A54" s="95"/>
      <c r="B54" s="95"/>
      <c r="C54" s="95"/>
      <c r="D54" s="11"/>
    </row>
    <row r="55" spans="1:4" ht="126" customHeight="1" hidden="1">
      <c r="A55" s="95"/>
      <c r="B55" s="95"/>
      <c r="C55" s="95"/>
      <c r="D55" s="11"/>
    </row>
    <row r="56" spans="1:4" ht="126" customHeight="1" hidden="1">
      <c r="A56" s="95"/>
      <c r="B56" s="95"/>
      <c r="C56" s="95"/>
      <c r="D56" s="11"/>
    </row>
    <row r="57" spans="1:4" ht="126" customHeight="1" hidden="1">
      <c r="A57" s="95"/>
      <c r="B57" s="95"/>
      <c r="C57" s="95"/>
      <c r="D57" s="11"/>
    </row>
    <row r="58" spans="1:4" ht="126" customHeight="1" hidden="1">
      <c r="A58" s="95"/>
      <c r="B58" s="95"/>
      <c r="C58" s="95"/>
      <c r="D58" s="11"/>
    </row>
    <row r="59" spans="1:4" ht="126" customHeight="1" hidden="1">
      <c r="A59" s="95"/>
      <c r="B59" s="95"/>
      <c r="C59" s="95"/>
      <c r="D59" s="11"/>
    </row>
    <row r="60" spans="1:4" ht="126" customHeight="1" hidden="1">
      <c r="A60" s="95"/>
      <c r="B60" s="95"/>
      <c r="C60" s="95"/>
      <c r="D60" s="10"/>
    </row>
    <row r="61" spans="1:4" ht="126" customHeight="1" hidden="1">
      <c r="A61" s="95"/>
      <c r="B61" s="95"/>
      <c r="C61" s="95"/>
      <c r="D61" s="10"/>
    </row>
    <row r="62" spans="1:4" ht="126" customHeight="1" hidden="1">
      <c r="A62" s="95"/>
      <c r="B62" s="95"/>
      <c r="C62" s="95"/>
      <c r="D62" s="10"/>
    </row>
    <row r="63" spans="1:4" ht="126" customHeight="1" hidden="1">
      <c r="A63" s="95"/>
      <c r="B63" s="95"/>
      <c r="C63" s="95"/>
      <c r="D63" s="10"/>
    </row>
    <row r="64" spans="1:4" ht="126" customHeight="1" hidden="1">
      <c r="A64" s="95"/>
      <c r="B64" s="95"/>
      <c r="C64" s="95"/>
      <c r="D64" s="10"/>
    </row>
    <row r="65" spans="1:5" ht="126" customHeight="1" hidden="1">
      <c r="A65" s="2">
        <v>130</v>
      </c>
      <c r="B65" s="2" t="s">
        <v>10</v>
      </c>
      <c r="C65" s="2"/>
      <c r="D65" s="10"/>
      <c r="E65" s="3"/>
    </row>
    <row r="66" spans="1:5" ht="43.5" customHeight="1" thickBot="1">
      <c r="A66" s="2"/>
      <c r="B66" s="2" t="s">
        <v>43</v>
      </c>
      <c r="C66" s="31">
        <f>'I кв'!C76</f>
        <v>59911.72</v>
      </c>
      <c r="D66" s="9"/>
      <c r="E66" s="3"/>
    </row>
    <row r="67" spans="1:7" ht="36.75" customHeight="1" thickBot="1">
      <c r="A67" s="95"/>
      <c r="B67" s="2" t="s">
        <v>11</v>
      </c>
      <c r="C67" s="4">
        <f>C6+C8+C17+C37+C43+C4+C3+C5</f>
        <v>193982.24</v>
      </c>
      <c r="D67" s="2"/>
      <c r="G67" s="5"/>
    </row>
    <row r="68" spans="1:7" ht="36.75" customHeight="1">
      <c r="A68" s="95"/>
      <c r="B68" s="2" t="s">
        <v>44</v>
      </c>
      <c r="C68" s="2">
        <f>C69+C70+C71+C72+C73+C74</f>
        <v>195299</v>
      </c>
      <c r="D68" s="2"/>
      <c r="F68" s="33" t="s">
        <v>21</v>
      </c>
      <c r="G68" s="5">
        <f>C69+C70+C71</f>
        <v>74526</v>
      </c>
    </row>
    <row r="69" spans="1:7" ht="36.75" customHeight="1">
      <c r="A69" s="95"/>
      <c r="B69" s="12">
        <v>43199</v>
      </c>
      <c r="C69" s="2">
        <v>60570</v>
      </c>
      <c r="D69" s="2"/>
      <c r="F69" s="33" t="s">
        <v>22</v>
      </c>
      <c r="G69" s="5">
        <f>C72</f>
        <v>42773</v>
      </c>
    </row>
    <row r="70" spans="1:7" ht="33.75" customHeight="1">
      <c r="A70" s="95"/>
      <c r="B70" s="12">
        <v>43203</v>
      </c>
      <c r="C70" s="2">
        <v>8206</v>
      </c>
      <c r="D70" s="2"/>
      <c r="F70" s="33" t="s">
        <v>23</v>
      </c>
      <c r="G70" s="5">
        <f>C73+C74</f>
        <v>78000</v>
      </c>
    </row>
    <row r="71" spans="1:7" ht="33.75" customHeight="1" thickBot="1">
      <c r="A71" s="95"/>
      <c r="B71" s="12">
        <v>43209</v>
      </c>
      <c r="C71" s="2">
        <v>5750</v>
      </c>
      <c r="D71" s="2"/>
      <c r="F71" s="33" t="s">
        <v>19</v>
      </c>
      <c r="G71" s="5">
        <f>G68+G69+G70</f>
        <v>195299</v>
      </c>
    </row>
    <row r="72" spans="1:6" ht="28.5" customHeight="1" thickBot="1">
      <c r="A72" s="95"/>
      <c r="B72" s="12">
        <v>43236</v>
      </c>
      <c r="C72" s="2">
        <f>8379+34394</f>
        <v>42773</v>
      </c>
      <c r="D72" s="2"/>
      <c r="F72" s="33"/>
    </row>
    <row r="73" spans="1:6" ht="28.5" customHeight="1" thickBot="1">
      <c r="A73" s="95"/>
      <c r="B73" s="12">
        <v>43257</v>
      </c>
      <c r="C73" s="2">
        <v>8000</v>
      </c>
      <c r="D73" s="2"/>
      <c r="F73" s="33"/>
    </row>
    <row r="74" spans="1:6" ht="28.5" customHeight="1" thickBot="1">
      <c r="A74" s="95"/>
      <c r="B74" s="12">
        <v>42895</v>
      </c>
      <c r="C74" s="2">
        <v>70000</v>
      </c>
      <c r="D74" s="2"/>
      <c r="F74" s="33"/>
    </row>
    <row r="75" spans="1:7" ht="57.75" customHeight="1" thickBot="1">
      <c r="A75" s="95"/>
      <c r="B75" s="2" t="s">
        <v>39</v>
      </c>
      <c r="C75" s="4">
        <f>C66+C68-C67</f>
        <v>61228.48000000001</v>
      </c>
      <c r="D75" s="2"/>
      <c r="F75" s="5" t="s">
        <v>24</v>
      </c>
      <c r="G75" s="35">
        <f>'I кв'!G71+'II кв.'!G71</f>
        <v>321953</v>
      </c>
    </row>
    <row r="76" ht="18.75">
      <c r="A76" s="8"/>
    </row>
    <row r="77" ht="12.75">
      <c r="D77" s="33"/>
    </row>
    <row r="78" ht="12.75">
      <c r="D78" s="33"/>
    </row>
    <row r="79" spans="4:5" ht="12.75">
      <c r="D79" s="33"/>
      <c r="E79" s="33"/>
    </row>
    <row r="80" spans="3:5" ht="12.75">
      <c r="C80" s="13"/>
      <c r="D80" s="37" t="s">
        <v>88</v>
      </c>
      <c r="E80" s="35">
        <f>C67+'I кв'!C66</f>
        <v>260724.52</v>
      </c>
    </row>
    <row r="82" ht="12.75">
      <c r="D82" s="13"/>
    </row>
  </sheetData>
  <sheetProtection selectLockedCells="1" selectUnlockedCells="1"/>
  <mergeCells count="20">
    <mergeCell ref="A67:A75"/>
    <mergeCell ref="A37:A42"/>
    <mergeCell ref="B37:B42"/>
    <mergeCell ref="C37:C42"/>
    <mergeCell ref="A43:A64"/>
    <mergeCell ref="B43:B64"/>
    <mergeCell ref="C43:C64"/>
    <mergeCell ref="A17:A31"/>
    <mergeCell ref="B17:B31"/>
    <mergeCell ref="C17:C31"/>
    <mergeCell ref="A32:A36"/>
    <mergeCell ref="B32:B36"/>
    <mergeCell ref="C32:C36"/>
    <mergeCell ref="E5:F5"/>
    <mergeCell ref="A6:A7"/>
    <mergeCell ref="B6:B7"/>
    <mergeCell ref="C6:C7"/>
    <mergeCell ref="A8:A16"/>
    <mergeCell ref="B8:B16"/>
    <mergeCell ref="C8:C1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68">
      <selection activeCell="C34" sqref="C34:C39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11.75390625" style="0" customWidth="1"/>
    <col min="6" max="6" width="10.125" style="0" bestFit="1" customWidth="1"/>
    <col min="7" max="7" width="10.875" style="0" customWidth="1"/>
    <col min="8" max="8" width="13.875" style="0" customWidth="1"/>
    <col min="9" max="9" width="37.75390625" style="0" customWidth="1"/>
  </cols>
  <sheetData>
    <row r="1" ht="33" customHeight="1" thickBot="1">
      <c r="A1" s="1" t="s">
        <v>38</v>
      </c>
    </row>
    <row r="2" spans="1:4" ht="64.5" customHeight="1" thickBot="1">
      <c r="A2" s="2" t="s">
        <v>0</v>
      </c>
      <c r="B2" s="2" t="s">
        <v>1</v>
      </c>
      <c r="C2" s="2" t="s">
        <v>2</v>
      </c>
      <c r="D2" s="2" t="s">
        <v>3</v>
      </c>
    </row>
    <row r="3" spans="1:4" ht="64.5" customHeight="1" thickBot="1">
      <c r="A3" s="2">
        <v>211</v>
      </c>
      <c r="B3" s="23" t="s">
        <v>15</v>
      </c>
      <c r="C3" s="2">
        <v>60064.52</v>
      </c>
      <c r="D3" s="46" t="s">
        <v>89</v>
      </c>
    </row>
    <row r="4" spans="1:4" s="41" customFormat="1" ht="64.5" customHeight="1" thickBot="1">
      <c r="A4" s="2">
        <v>213</v>
      </c>
      <c r="B4" s="23" t="s">
        <v>16</v>
      </c>
      <c r="C4" s="2">
        <f>18139.48+131.13</f>
        <v>18270.61</v>
      </c>
      <c r="D4" s="46" t="s">
        <v>90</v>
      </c>
    </row>
    <row r="5" spans="1:4" s="41" customFormat="1" ht="64.5" customHeight="1" thickBot="1">
      <c r="A5" s="2">
        <v>221</v>
      </c>
      <c r="B5" s="23" t="s">
        <v>13</v>
      </c>
      <c r="C5" s="2">
        <v>3552.45</v>
      </c>
      <c r="D5" s="46" t="s">
        <v>118</v>
      </c>
    </row>
    <row r="6" spans="1:8" ht="66" customHeight="1" thickBot="1">
      <c r="A6" s="95">
        <v>223</v>
      </c>
      <c r="B6" s="95" t="s">
        <v>4</v>
      </c>
      <c r="C6" s="95">
        <f>2000+9000-11000</f>
        <v>0</v>
      </c>
      <c r="D6" s="23"/>
      <c r="E6" s="41"/>
      <c r="F6" s="41"/>
      <c r="G6" s="41"/>
      <c r="H6" s="41"/>
    </row>
    <row r="7" spans="1:5" ht="33.75" customHeight="1" hidden="1">
      <c r="A7" s="95"/>
      <c r="B7" s="95"/>
      <c r="C7" s="95"/>
      <c r="D7" s="15"/>
      <c r="E7" s="3"/>
    </row>
    <row r="8" spans="1:5" ht="41.25" customHeight="1" thickBot="1">
      <c r="A8" s="95">
        <v>225</v>
      </c>
      <c r="B8" s="95" t="s">
        <v>5</v>
      </c>
      <c r="C8" s="97">
        <f>4275+2100+2100+738.32</f>
        <v>9213.32</v>
      </c>
      <c r="D8" s="15" t="s">
        <v>111</v>
      </c>
      <c r="E8" s="3"/>
    </row>
    <row r="9" spans="1:4" ht="58.5" customHeight="1" thickBot="1">
      <c r="A9" s="95"/>
      <c r="B9" s="95"/>
      <c r="C9" s="97"/>
      <c r="D9" s="15" t="s">
        <v>109</v>
      </c>
    </row>
    <row r="10" spans="1:4" ht="64.5" customHeight="1" thickBot="1">
      <c r="A10" s="95"/>
      <c r="B10" s="95"/>
      <c r="C10" s="97"/>
      <c r="D10" s="15" t="s">
        <v>113</v>
      </c>
    </row>
    <row r="11" spans="1:4" ht="40.5" customHeight="1" thickBot="1">
      <c r="A11" s="95"/>
      <c r="B11" s="95"/>
      <c r="C11" s="97"/>
      <c r="D11" s="25"/>
    </row>
    <row r="12" spans="1:4" ht="45.75" customHeight="1" thickBot="1">
      <c r="A12" s="95"/>
      <c r="B12" s="95"/>
      <c r="C12" s="97"/>
      <c r="D12" s="15"/>
    </row>
    <row r="13" spans="1:4" ht="21.75" customHeight="1" hidden="1" thickBot="1">
      <c r="A13" s="95"/>
      <c r="B13" s="95"/>
      <c r="C13" s="97"/>
      <c r="D13" s="15"/>
    </row>
    <row r="14" spans="1:4" ht="21.75" customHeight="1" hidden="1" thickBot="1">
      <c r="A14" s="95"/>
      <c r="B14" s="95"/>
      <c r="C14" s="97"/>
      <c r="D14" s="15"/>
    </row>
    <row r="15" spans="1:4" ht="21.75" customHeight="1" hidden="1" thickBot="1">
      <c r="A15" s="95"/>
      <c r="B15" s="95"/>
      <c r="C15" s="97"/>
      <c r="D15" s="15"/>
    </row>
    <row r="16" spans="1:4" ht="21.75" customHeight="1" hidden="1" thickBot="1">
      <c r="A16" s="95"/>
      <c r="B16" s="95"/>
      <c r="C16" s="97"/>
      <c r="D16" s="15"/>
    </row>
    <row r="17" spans="1:5" ht="79.5" customHeight="1" thickBot="1">
      <c r="A17" s="95">
        <v>226</v>
      </c>
      <c r="B17" s="95" t="s">
        <v>6</v>
      </c>
      <c r="C17" s="97">
        <f>18200+6000+2180+9000+30000+63+3900+1686.4</f>
        <v>71029.4</v>
      </c>
      <c r="D17" s="9" t="s">
        <v>91</v>
      </c>
      <c r="E17" s="3"/>
    </row>
    <row r="18" spans="1:4" ht="40.5" customHeight="1" thickBot="1">
      <c r="A18" s="95"/>
      <c r="B18" s="95"/>
      <c r="C18" s="97"/>
      <c r="D18" s="15" t="s">
        <v>95</v>
      </c>
    </row>
    <row r="19" spans="1:7" ht="38.25" customHeight="1" thickBot="1">
      <c r="A19" s="95"/>
      <c r="B19" s="95"/>
      <c r="C19" s="97"/>
      <c r="D19" s="15" t="s">
        <v>96</v>
      </c>
      <c r="G19" s="5"/>
    </row>
    <row r="20" spans="1:4" ht="38.25" customHeight="1" thickBot="1">
      <c r="A20" s="95"/>
      <c r="B20" s="95"/>
      <c r="C20" s="97"/>
      <c r="D20" s="15" t="s">
        <v>104</v>
      </c>
    </row>
    <row r="21" spans="1:4" ht="59.25" customHeight="1" thickBot="1">
      <c r="A21" s="95"/>
      <c r="B21" s="95"/>
      <c r="C21" s="97"/>
      <c r="D21" s="15" t="s">
        <v>101</v>
      </c>
    </row>
    <row r="22" spans="1:4" ht="26.25" customHeight="1" thickBot="1">
      <c r="A22" s="95"/>
      <c r="B22" s="95"/>
      <c r="C22" s="97"/>
      <c r="D22" s="15" t="s">
        <v>102</v>
      </c>
    </row>
    <row r="23" spans="1:7" ht="40.5" customHeight="1" thickBot="1">
      <c r="A23" s="95"/>
      <c r="B23" s="95"/>
      <c r="C23" s="97"/>
      <c r="D23" s="15" t="s">
        <v>110</v>
      </c>
      <c r="G23" s="5"/>
    </row>
    <row r="24" spans="1:4" ht="43.5" customHeight="1" thickBot="1">
      <c r="A24" s="95"/>
      <c r="B24" s="95"/>
      <c r="C24" s="97"/>
      <c r="D24" s="15" t="s">
        <v>112</v>
      </c>
    </row>
    <row r="25" spans="1:4" ht="80.25" customHeight="1" thickBot="1">
      <c r="A25" s="95"/>
      <c r="B25" s="95"/>
      <c r="C25" s="97"/>
      <c r="D25" s="15"/>
    </row>
    <row r="26" spans="1:4" ht="26.25" customHeight="1" thickBot="1">
      <c r="A26" s="95"/>
      <c r="B26" s="95"/>
      <c r="C26" s="97"/>
      <c r="D26" s="15"/>
    </row>
    <row r="27" spans="1:4" ht="87.75" customHeight="1" thickBot="1">
      <c r="A27" s="95"/>
      <c r="B27" s="95"/>
      <c r="C27" s="97"/>
      <c r="D27" s="15"/>
    </row>
    <row r="28" spans="1:4" ht="41.25" customHeight="1" thickBot="1">
      <c r="A28" s="95"/>
      <c r="B28" s="95"/>
      <c r="C28" s="97"/>
      <c r="D28" s="15"/>
    </row>
    <row r="29" spans="1:5" ht="50.25" customHeight="1" hidden="1" thickBot="1">
      <c r="A29" s="95">
        <v>290</v>
      </c>
      <c r="B29" s="95" t="s">
        <v>7</v>
      </c>
      <c r="C29" s="97"/>
      <c r="D29" s="15"/>
      <c r="E29" s="6"/>
    </row>
    <row r="30" spans="1:4" ht="50.25" customHeight="1" hidden="1" thickBot="1">
      <c r="A30" s="95"/>
      <c r="B30" s="95"/>
      <c r="C30" s="97"/>
      <c r="D30" s="15"/>
    </row>
    <row r="31" spans="1:4" ht="50.25" customHeight="1" hidden="1" thickBot="1">
      <c r="A31" s="95"/>
      <c r="B31" s="95"/>
      <c r="C31" s="97"/>
      <c r="D31" s="15"/>
    </row>
    <row r="32" spans="1:4" ht="50.25" customHeight="1" hidden="1" thickBot="1">
      <c r="A32" s="95"/>
      <c r="B32" s="95"/>
      <c r="C32" s="97"/>
      <c r="D32" s="15"/>
    </row>
    <row r="33" spans="1:7" ht="50.25" customHeight="1" hidden="1" thickBot="1">
      <c r="A33" s="95"/>
      <c r="B33" s="95"/>
      <c r="C33" s="97"/>
      <c r="D33" s="15"/>
      <c r="G33" s="5"/>
    </row>
    <row r="34" spans="1:5" ht="46.5" customHeight="1" thickBot="1">
      <c r="A34" s="95">
        <v>290</v>
      </c>
      <c r="B34" s="95" t="s">
        <v>7</v>
      </c>
      <c r="C34" s="97">
        <f>77.64+66.49+7920+14736+517.53</f>
        <v>23317.66</v>
      </c>
      <c r="D34" s="15" t="s">
        <v>92</v>
      </c>
      <c r="E34" s="3"/>
    </row>
    <row r="35" spans="1:5" ht="79.5" customHeight="1" thickBot="1">
      <c r="A35" s="95"/>
      <c r="B35" s="95"/>
      <c r="C35" s="97"/>
      <c r="D35" s="15" t="s">
        <v>103</v>
      </c>
      <c r="E35" s="3"/>
    </row>
    <row r="36" spans="1:4" ht="43.5" customHeight="1" thickBot="1">
      <c r="A36" s="95"/>
      <c r="B36" s="95"/>
      <c r="C36" s="97"/>
      <c r="D36" s="48" t="s">
        <v>106</v>
      </c>
    </row>
    <row r="37" spans="1:4" ht="79.5" customHeight="1" thickBot="1">
      <c r="A37" s="95"/>
      <c r="B37" s="95"/>
      <c r="C37" s="97"/>
      <c r="D37" s="48" t="s">
        <v>108</v>
      </c>
    </row>
    <row r="38" spans="1:4" ht="42.75" customHeight="1" thickBot="1">
      <c r="A38" s="95"/>
      <c r="B38" s="95"/>
      <c r="C38" s="97"/>
      <c r="D38" s="15" t="s">
        <v>115</v>
      </c>
    </row>
    <row r="39" spans="1:6" ht="43.5" customHeight="1" thickBot="1">
      <c r="A39" s="95"/>
      <c r="B39" s="95"/>
      <c r="C39" s="97"/>
      <c r="D39" s="18"/>
      <c r="F39" s="5"/>
    </row>
    <row r="40" spans="1:6" ht="90.75" customHeight="1" thickBot="1">
      <c r="A40" s="98">
        <v>310</v>
      </c>
      <c r="B40" s="98" t="s">
        <v>28</v>
      </c>
      <c r="C40" s="100">
        <f>63367+10200+7344</f>
        <v>80911</v>
      </c>
      <c r="D40" s="15" t="s">
        <v>94</v>
      </c>
      <c r="F40" s="5"/>
    </row>
    <row r="41" spans="1:6" ht="90.75" customHeight="1" thickBot="1">
      <c r="A41" s="99"/>
      <c r="B41" s="99"/>
      <c r="C41" s="99"/>
      <c r="D41" s="48" t="s">
        <v>107</v>
      </c>
      <c r="F41" s="5"/>
    </row>
    <row r="42" spans="1:5" ht="63" customHeight="1" thickBot="1">
      <c r="A42" s="95">
        <v>340</v>
      </c>
      <c r="B42" s="95" t="s">
        <v>9</v>
      </c>
      <c r="C42" s="95">
        <f>50+13002.9+9487+1796+4970+3648+2195+3100</f>
        <v>38248.9</v>
      </c>
      <c r="D42" s="15" t="s">
        <v>97</v>
      </c>
      <c r="E42" s="3"/>
    </row>
    <row r="43" spans="1:4" ht="61.5" customHeight="1" thickBot="1">
      <c r="A43" s="95"/>
      <c r="B43" s="95"/>
      <c r="C43" s="95"/>
      <c r="D43" s="16" t="s">
        <v>98</v>
      </c>
    </row>
    <row r="44" spans="1:4" ht="7.5" customHeight="1" hidden="1">
      <c r="A44" s="95"/>
      <c r="B44" s="95"/>
      <c r="C44" s="95"/>
      <c r="D44" s="17"/>
    </row>
    <row r="45" spans="1:4" ht="40.5" customHeight="1" thickBot="1">
      <c r="A45" s="95"/>
      <c r="B45" s="95"/>
      <c r="C45" s="95"/>
      <c r="D45" s="16" t="s">
        <v>99</v>
      </c>
    </row>
    <row r="46" spans="1:4" ht="62.25" customHeight="1" thickBot="1">
      <c r="A46" s="95"/>
      <c r="B46" s="95"/>
      <c r="C46" s="95"/>
      <c r="D46" s="14" t="s">
        <v>114</v>
      </c>
    </row>
    <row r="47" spans="1:4" ht="49.5" customHeight="1" hidden="1" thickBot="1">
      <c r="A47" s="95"/>
      <c r="B47" s="95"/>
      <c r="C47" s="95"/>
      <c r="D47" s="11"/>
    </row>
    <row r="48" spans="1:4" ht="49.5" customHeight="1" hidden="1" thickBot="1">
      <c r="A48" s="95"/>
      <c r="B48" s="95"/>
      <c r="C48" s="95"/>
      <c r="D48" s="11"/>
    </row>
    <row r="49" spans="1:4" ht="49.5" customHeight="1" hidden="1" thickBot="1">
      <c r="A49" s="95"/>
      <c r="B49" s="95"/>
      <c r="C49" s="95"/>
      <c r="D49" s="11"/>
    </row>
    <row r="50" spans="1:4" ht="49.5" customHeight="1" hidden="1" thickBot="1">
      <c r="A50" s="95"/>
      <c r="B50" s="95"/>
      <c r="C50" s="95"/>
      <c r="D50" s="11"/>
    </row>
    <row r="51" spans="1:4" ht="49.5" customHeight="1" hidden="1" thickBot="1">
      <c r="A51" s="95"/>
      <c r="B51" s="95"/>
      <c r="C51" s="95"/>
      <c r="D51" s="11"/>
    </row>
    <row r="52" spans="1:4" ht="49.5" customHeight="1" hidden="1" thickBot="1">
      <c r="A52" s="95"/>
      <c r="B52" s="95"/>
      <c r="C52" s="95"/>
      <c r="D52" s="11"/>
    </row>
    <row r="53" spans="1:4" ht="49.5" customHeight="1" hidden="1" thickBot="1">
      <c r="A53" s="95"/>
      <c r="B53" s="95"/>
      <c r="C53" s="95"/>
      <c r="D53" s="11"/>
    </row>
    <row r="54" spans="1:4" ht="49.5" customHeight="1" hidden="1" thickBot="1">
      <c r="A54" s="95"/>
      <c r="B54" s="95"/>
      <c r="C54" s="95"/>
      <c r="D54" s="11"/>
    </row>
    <row r="55" spans="1:4" ht="49.5" customHeight="1" hidden="1" thickBot="1">
      <c r="A55" s="95"/>
      <c r="B55" s="95"/>
      <c r="C55" s="95"/>
      <c r="D55" s="11"/>
    </row>
    <row r="56" spans="1:4" ht="49.5" customHeight="1" hidden="1" thickBot="1">
      <c r="A56" s="95"/>
      <c r="B56" s="95"/>
      <c r="C56" s="95"/>
      <c r="D56" s="11"/>
    </row>
    <row r="57" spans="1:4" ht="49.5" customHeight="1" hidden="1" thickBot="1">
      <c r="A57" s="95"/>
      <c r="B57" s="95"/>
      <c r="C57" s="95"/>
      <c r="D57" s="11"/>
    </row>
    <row r="58" spans="1:4" ht="49.5" customHeight="1" hidden="1" thickBot="1">
      <c r="A58" s="95"/>
      <c r="B58" s="95"/>
      <c r="C58" s="95"/>
      <c r="D58" s="11"/>
    </row>
    <row r="59" spans="1:4" ht="49.5" customHeight="1" hidden="1" thickBot="1">
      <c r="A59" s="95"/>
      <c r="B59" s="95"/>
      <c r="C59" s="95"/>
      <c r="D59" s="10"/>
    </row>
    <row r="60" spans="1:4" ht="49.5" customHeight="1" hidden="1" thickBot="1">
      <c r="A60" s="95"/>
      <c r="B60" s="95"/>
      <c r="C60" s="95"/>
      <c r="D60" s="10"/>
    </row>
    <row r="61" spans="1:4" ht="49.5" customHeight="1" hidden="1" thickBot="1">
      <c r="A61" s="95"/>
      <c r="B61" s="95"/>
      <c r="C61" s="95"/>
      <c r="D61" s="10"/>
    </row>
    <row r="62" spans="1:4" ht="49.5" customHeight="1" hidden="1" thickBot="1">
      <c r="A62" s="95"/>
      <c r="B62" s="95"/>
      <c r="C62" s="95"/>
      <c r="D62" s="10"/>
    </row>
    <row r="63" spans="1:4" ht="49.5" customHeight="1" hidden="1" thickBot="1">
      <c r="A63" s="95"/>
      <c r="B63" s="95"/>
      <c r="C63" s="95"/>
      <c r="D63" s="10"/>
    </row>
    <row r="64" spans="1:5" ht="49.5" customHeight="1" hidden="1" thickBot="1">
      <c r="A64" s="2">
        <v>130</v>
      </c>
      <c r="B64" s="2" t="s">
        <v>10</v>
      </c>
      <c r="C64" s="2"/>
      <c r="D64" s="10"/>
      <c r="E64" s="3"/>
    </row>
    <row r="65" spans="1:5" ht="49.5" customHeight="1" thickBot="1">
      <c r="A65" s="2"/>
      <c r="B65" s="2" t="s">
        <v>39</v>
      </c>
      <c r="C65" s="31">
        <f>'II кв.'!C75</f>
        <v>61228.48000000001</v>
      </c>
      <c r="D65" s="9"/>
      <c r="E65" s="3"/>
    </row>
    <row r="66" spans="1:7" ht="36.75" customHeight="1" thickBot="1">
      <c r="A66" s="95"/>
      <c r="B66" s="2" t="s">
        <v>11</v>
      </c>
      <c r="C66" s="4">
        <f>C6+C8+C17+C34+C42+C40+C4+C3+C5</f>
        <v>304607.86000000004</v>
      </c>
      <c r="D66" s="2"/>
      <c r="G66" s="5"/>
    </row>
    <row r="67" spans="1:7" ht="36.75" customHeight="1" thickBot="1">
      <c r="A67" s="95"/>
      <c r="B67" s="2" t="s">
        <v>40</v>
      </c>
      <c r="C67" s="2">
        <f>C68+C69+C70+C71+C72+C73+C74+C75</f>
        <v>239680</v>
      </c>
      <c r="D67" s="2"/>
      <c r="G67" s="5"/>
    </row>
    <row r="68" spans="1:7" ht="36.75" customHeight="1" thickBot="1">
      <c r="A68" s="95"/>
      <c r="B68" s="12">
        <v>43293</v>
      </c>
      <c r="C68" s="2">
        <v>77000</v>
      </c>
      <c r="D68" s="2"/>
      <c r="F68" t="s">
        <v>25</v>
      </c>
      <c r="G68" s="5">
        <f>C68+C69+C70</f>
        <v>180820</v>
      </c>
    </row>
    <row r="69" spans="1:7" ht="33.75" customHeight="1" thickBot="1">
      <c r="A69" s="95"/>
      <c r="B69" s="12">
        <v>43298</v>
      </c>
      <c r="C69" s="2">
        <v>40860</v>
      </c>
      <c r="D69" s="2"/>
      <c r="F69" s="5" t="s">
        <v>26</v>
      </c>
      <c r="G69" s="5">
        <f>C71+C72+C73</f>
        <v>58860</v>
      </c>
    </row>
    <row r="70" spans="1:7" ht="33.75" customHeight="1" thickBot="1">
      <c r="A70" s="95"/>
      <c r="B70" s="12">
        <v>43306</v>
      </c>
      <c r="C70" s="2">
        <v>62960</v>
      </c>
      <c r="D70" s="2"/>
      <c r="F70" s="5" t="s">
        <v>27</v>
      </c>
      <c r="G70" s="5">
        <f>C74+C75</f>
        <v>0</v>
      </c>
    </row>
    <row r="71" spans="1:7" ht="33.75" customHeight="1" thickBot="1">
      <c r="A71" s="95"/>
      <c r="B71" s="12">
        <v>43328</v>
      </c>
      <c r="C71" s="2">
        <v>12060</v>
      </c>
      <c r="D71" s="2"/>
      <c r="F71" s="5"/>
      <c r="G71" s="5"/>
    </row>
    <row r="72" spans="1:7" s="33" customFormat="1" ht="33.75" customHeight="1" thickBot="1">
      <c r="A72" s="95"/>
      <c r="B72" s="49">
        <v>43340</v>
      </c>
      <c r="C72" s="47">
        <v>30000</v>
      </c>
      <c r="D72" s="47"/>
      <c r="F72" s="35"/>
      <c r="G72" s="35"/>
    </row>
    <row r="73" spans="1:9" ht="33.75" customHeight="1" thickBot="1">
      <c r="A73" s="95"/>
      <c r="B73" s="12">
        <v>43341</v>
      </c>
      <c r="C73" s="2">
        <v>16800</v>
      </c>
      <c r="D73" s="2"/>
      <c r="F73" s="35" t="s">
        <v>105</v>
      </c>
      <c r="G73" s="35"/>
      <c r="H73" s="33"/>
      <c r="I73" s="33"/>
    </row>
    <row r="74" spans="1:7" ht="33.75" customHeight="1" thickBot="1">
      <c r="A74" s="95"/>
      <c r="B74" s="12"/>
      <c r="C74" s="2"/>
      <c r="D74" s="2"/>
      <c r="F74" s="5"/>
      <c r="G74" s="5"/>
    </row>
    <row r="75" spans="1:7" ht="33.75" customHeight="1" thickBot="1">
      <c r="A75" s="95"/>
      <c r="B75" s="12"/>
      <c r="C75" s="2"/>
      <c r="D75" s="2"/>
      <c r="F75" s="5"/>
      <c r="G75" s="5"/>
    </row>
    <row r="76" spans="1:7" ht="57.75" customHeight="1" thickBot="1">
      <c r="A76" s="95"/>
      <c r="B76" s="2" t="s">
        <v>41</v>
      </c>
      <c r="C76" s="4">
        <f>C65+C67-C66</f>
        <v>-3699.380000000063</v>
      </c>
      <c r="D76" s="2"/>
      <c r="F76" t="s">
        <v>24</v>
      </c>
      <c r="G76" s="5">
        <f>G68+G69+G70</f>
        <v>239680</v>
      </c>
    </row>
    <row r="77" ht="18.75">
      <c r="A77" s="8"/>
    </row>
    <row r="78" ht="12.75">
      <c r="C78" s="5"/>
    </row>
    <row r="79" ht="12.75">
      <c r="C79" s="5"/>
    </row>
    <row r="80" spans="3:7" ht="12.75">
      <c r="C80" s="5"/>
      <c r="D80" s="5"/>
      <c r="E80" s="33" t="s">
        <v>100</v>
      </c>
      <c r="F80" s="35"/>
      <c r="G80" s="35">
        <f>G76+'II кв.'!G75</f>
        <v>561633</v>
      </c>
    </row>
    <row r="81" spans="3:7" ht="12.75">
      <c r="C81" s="13"/>
      <c r="D81" s="13"/>
      <c r="E81" s="33"/>
      <c r="F81" s="33"/>
      <c r="G81" s="33"/>
    </row>
    <row r="83" spans="3:4" ht="12.75">
      <c r="C83" s="33" t="s">
        <v>93</v>
      </c>
      <c r="D83" s="37">
        <f>'II кв.'!E80+'III кв. '!C66</f>
        <v>565332.38</v>
      </c>
    </row>
    <row r="86" ht="12.75">
      <c r="D86" s="5"/>
    </row>
  </sheetData>
  <sheetProtection selectLockedCells="1" selectUnlockedCells="1"/>
  <mergeCells count="22">
    <mergeCell ref="A6:A7"/>
    <mergeCell ref="B6:B7"/>
    <mergeCell ref="C6:C7"/>
    <mergeCell ref="A8:A16"/>
    <mergeCell ref="B8:B16"/>
    <mergeCell ref="C8:C16"/>
    <mergeCell ref="A17:A28"/>
    <mergeCell ref="B17:B28"/>
    <mergeCell ref="C17:C28"/>
    <mergeCell ref="A29:A33"/>
    <mergeCell ref="B29:B33"/>
    <mergeCell ref="C29:C33"/>
    <mergeCell ref="A66:A76"/>
    <mergeCell ref="A34:A39"/>
    <mergeCell ref="B34:B39"/>
    <mergeCell ref="C34:C39"/>
    <mergeCell ref="A42:A63"/>
    <mergeCell ref="B42:B63"/>
    <mergeCell ref="C42:C63"/>
    <mergeCell ref="A40:A41"/>
    <mergeCell ref="B40:B41"/>
    <mergeCell ref="C40:C4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F37" sqref="F37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11.75390625" style="0" customWidth="1"/>
    <col min="6" max="6" width="10.125" style="0" bestFit="1" customWidth="1"/>
    <col min="7" max="7" width="13.125" style="0" customWidth="1"/>
    <col min="8" max="8" width="13.875" style="0" customWidth="1"/>
    <col min="9" max="9" width="37.75390625" style="0" customWidth="1"/>
  </cols>
  <sheetData>
    <row r="1" ht="33" customHeight="1" thickBot="1">
      <c r="A1" s="1" t="s">
        <v>35</v>
      </c>
    </row>
    <row r="2" spans="1:4" ht="64.5" customHeight="1" thickBot="1">
      <c r="A2" s="2" t="s">
        <v>0</v>
      </c>
      <c r="B2" s="2" t="s">
        <v>1</v>
      </c>
      <c r="C2" s="2" t="s">
        <v>2</v>
      </c>
      <c r="D2" s="2" t="s">
        <v>3</v>
      </c>
    </row>
    <row r="3" spans="1:4" ht="64.5" customHeight="1" thickBot="1">
      <c r="A3" s="2">
        <v>211</v>
      </c>
      <c r="B3" s="2" t="s">
        <v>15</v>
      </c>
      <c r="C3" s="2"/>
      <c r="D3" s="2"/>
    </row>
    <row r="4" spans="1:4" ht="64.5" customHeight="1" thickBot="1">
      <c r="A4" s="2">
        <v>213</v>
      </c>
      <c r="B4" s="2" t="s">
        <v>33</v>
      </c>
      <c r="C4" s="2"/>
      <c r="D4" s="2"/>
    </row>
    <row r="5" spans="1:4" ht="64.5" customHeight="1" thickBot="1">
      <c r="A5" s="2">
        <v>221</v>
      </c>
      <c r="B5" s="2" t="s">
        <v>13</v>
      </c>
      <c r="C5" s="2">
        <f>3543.63+3654.29+2613.91</f>
        <v>9811.83</v>
      </c>
      <c r="D5" s="46" t="s">
        <v>139</v>
      </c>
    </row>
    <row r="6" spans="1:4" ht="66" customHeight="1" thickBot="1">
      <c r="A6" s="95">
        <v>223</v>
      </c>
      <c r="B6" s="95" t="s">
        <v>4</v>
      </c>
      <c r="C6" s="95"/>
      <c r="D6" s="27"/>
    </row>
    <row r="7" spans="1:5" ht="33.75" customHeight="1" hidden="1">
      <c r="A7" s="95"/>
      <c r="B7" s="95"/>
      <c r="C7" s="95"/>
      <c r="D7" s="15"/>
      <c r="E7" s="3"/>
    </row>
    <row r="8" spans="1:5" ht="81" customHeight="1" thickBot="1">
      <c r="A8" s="95">
        <v>225</v>
      </c>
      <c r="B8" s="95" t="s">
        <v>5</v>
      </c>
      <c r="C8" s="97">
        <f>223.66+223.66+223.66+2100+492.21+1722.74+223.66+2100+2100+4275+2100+217.34</f>
        <v>16001.93</v>
      </c>
      <c r="D8" s="25" t="s">
        <v>148</v>
      </c>
      <c r="E8" s="3"/>
    </row>
    <row r="9" spans="1:4" ht="58.5" customHeight="1" thickBot="1">
      <c r="A9" s="95"/>
      <c r="B9" s="95"/>
      <c r="C9" s="97"/>
      <c r="D9" s="15" t="s">
        <v>138</v>
      </c>
    </row>
    <row r="10" spans="1:4" ht="64.5" customHeight="1" thickBot="1">
      <c r="A10" s="95"/>
      <c r="B10" s="95"/>
      <c r="C10" s="97"/>
      <c r="D10" s="15" t="s">
        <v>143</v>
      </c>
    </row>
    <row r="11" spans="1:4" ht="39.75" customHeight="1" thickBot="1">
      <c r="A11" s="95"/>
      <c r="B11" s="95"/>
      <c r="C11" s="97"/>
      <c r="D11" s="25" t="s">
        <v>141</v>
      </c>
    </row>
    <row r="12" spans="1:4" ht="56.25" customHeight="1" thickBot="1">
      <c r="A12" s="95"/>
      <c r="B12" s="95"/>
      <c r="C12" s="97"/>
      <c r="D12" s="15"/>
    </row>
    <row r="13" spans="1:4" ht="21.75" customHeight="1" hidden="1" thickBot="1">
      <c r="A13" s="95"/>
      <c r="B13" s="95"/>
      <c r="C13" s="97"/>
      <c r="D13" s="15"/>
    </row>
    <row r="14" spans="1:4" ht="21.75" customHeight="1" hidden="1" thickBot="1">
      <c r="A14" s="95"/>
      <c r="B14" s="95"/>
      <c r="C14" s="97"/>
      <c r="D14" s="15"/>
    </row>
    <row r="15" spans="1:4" ht="21.75" customHeight="1" hidden="1" thickBot="1">
      <c r="A15" s="95"/>
      <c r="B15" s="95"/>
      <c r="C15" s="97"/>
      <c r="D15" s="15"/>
    </row>
    <row r="16" spans="1:4" ht="21.75" customHeight="1" hidden="1" thickBot="1">
      <c r="A16" s="95"/>
      <c r="B16" s="95"/>
      <c r="C16" s="97"/>
      <c r="D16" s="15"/>
    </row>
    <row r="17" spans="1:5" ht="79.5" customHeight="1" thickBot="1">
      <c r="A17" s="95">
        <v>226</v>
      </c>
      <c r="B17" s="95" t="s">
        <v>6</v>
      </c>
      <c r="C17" s="97">
        <f>1070+2500+1519+2178+2178+3545+110+2160+2252+1686.4+2178+3940.8+2178+1914+4954+1066</f>
        <v>35429.2</v>
      </c>
      <c r="D17" s="15" t="s">
        <v>116</v>
      </c>
      <c r="E17" s="3"/>
    </row>
    <row r="18" spans="1:4" ht="40.5" customHeight="1" thickBot="1">
      <c r="A18" s="95"/>
      <c r="B18" s="95"/>
      <c r="C18" s="97"/>
      <c r="D18" s="9" t="s">
        <v>117</v>
      </c>
    </row>
    <row r="19" spans="1:7" ht="38.25" customHeight="1" thickBot="1">
      <c r="A19" s="95"/>
      <c r="B19" s="95"/>
      <c r="C19" s="97"/>
      <c r="D19" s="15" t="s">
        <v>119</v>
      </c>
      <c r="G19" s="5"/>
    </row>
    <row r="20" spans="1:4" ht="60.75" customHeight="1" thickBot="1">
      <c r="A20" s="95"/>
      <c r="B20" s="95"/>
      <c r="C20" s="97"/>
      <c r="D20" s="15" t="s">
        <v>142</v>
      </c>
    </row>
    <row r="21" spans="1:4" ht="59.25" customHeight="1" thickBot="1">
      <c r="A21" s="95"/>
      <c r="B21" s="95"/>
      <c r="C21" s="97"/>
      <c r="D21" s="9" t="s">
        <v>121</v>
      </c>
    </row>
    <row r="22" spans="1:4" ht="36.75" customHeight="1" thickBot="1">
      <c r="A22" s="95"/>
      <c r="B22" s="95"/>
      <c r="C22" s="97"/>
      <c r="D22" s="15" t="s">
        <v>147</v>
      </c>
    </row>
    <row r="23" spans="1:4" s="33" customFormat="1" ht="40.5" customHeight="1" thickBot="1">
      <c r="A23" s="95"/>
      <c r="B23" s="95"/>
      <c r="C23" s="97"/>
      <c r="D23" s="48" t="s">
        <v>122</v>
      </c>
    </row>
    <row r="24" spans="1:4" ht="55.5" customHeight="1" thickBot="1">
      <c r="A24" s="95"/>
      <c r="B24" s="95"/>
      <c r="C24" s="97"/>
      <c r="D24" s="15" t="s">
        <v>136</v>
      </c>
    </row>
    <row r="25" spans="1:4" ht="80.25" customHeight="1" thickBot="1">
      <c r="A25" s="95"/>
      <c r="B25" s="95"/>
      <c r="C25" s="97"/>
      <c r="D25" s="15" t="s">
        <v>145</v>
      </c>
    </row>
    <row r="26" spans="1:4" ht="26.25" customHeight="1" thickBot="1">
      <c r="A26" s="95"/>
      <c r="B26" s="95"/>
      <c r="C26" s="97"/>
      <c r="D26" s="15"/>
    </row>
    <row r="27" spans="1:4" ht="87.75" customHeight="1" thickBot="1">
      <c r="A27" s="95"/>
      <c r="B27" s="95"/>
      <c r="C27" s="97"/>
      <c r="D27" s="15"/>
    </row>
    <row r="28" spans="1:4" ht="41.25" customHeight="1" thickBot="1">
      <c r="A28" s="95"/>
      <c r="B28" s="95"/>
      <c r="C28" s="97"/>
      <c r="D28" s="15"/>
    </row>
    <row r="29" spans="1:5" ht="50.25" customHeight="1" hidden="1" thickBot="1">
      <c r="A29" s="95">
        <v>290</v>
      </c>
      <c r="B29" s="95" t="s">
        <v>7</v>
      </c>
      <c r="C29" s="97"/>
      <c r="D29" s="15"/>
      <c r="E29" s="6"/>
    </row>
    <row r="30" spans="1:4" ht="50.25" customHeight="1" hidden="1" thickBot="1">
      <c r="A30" s="95"/>
      <c r="B30" s="95"/>
      <c r="C30" s="97"/>
      <c r="D30" s="15"/>
    </row>
    <row r="31" spans="1:4" ht="50.25" customHeight="1" hidden="1" thickBot="1">
      <c r="A31" s="95"/>
      <c r="B31" s="95"/>
      <c r="C31" s="97"/>
      <c r="D31" s="15"/>
    </row>
    <row r="32" spans="1:4" ht="50.25" customHeight="1" hidden="1" thickBot="1">
      <c r="A32" s="95"/>
      <c r="B32" s="95"/>
      <c r="C32" s="97"/>
      <c r="D32" s="15"/>
    </row>
    <row r="33" spans="1:7" ht="50.25" customHeight="1" hidden="1" thickBot="1">
      <c r="A33" s="95"/>
      <c r="B33" s="95"/>
      <c r="C33" s="97"/>
      <c r="D33" s="15"/>
      <c r="G33" s="5"/>
    </row>
    <row r="34" spans="1:5" ht="46.5" customHeight="1" thickBot="1">
      <c r="A34" s="95">
        <v>290</v>
      </c>
      <c r="B34" s="95" t="s">
        <v>7</v>
      </c>
      <c r="C34" s="97">
        <f>7.47+9.84+2.5</f>
        <v>19.81</v>
      </c>
      <c r="D34" s="15" t="s">
        <v>140</v>
      </c>
      <c r="E34" s="3"/>
    </row>
    <row r="35" spans="1:5" ht="79.5" customHeight="1" thickBot="1">
      <c r="A35" s="95"/>
      <c r="B35" s="95"/>
      <c r="C35" s="97"/>
      <c r="D35" s="15"/>
      <c r="E35" s="3"/>
    </row>
    <row r="36" spans="1:4" ht="43.5" customHeight="1" thickBot="1">
      <c r="A36" s="95"/>
      <c r="B36" s="95"/>
      <c r="C36" s="97"/>
      <c r="D36" s="15"/>
    </row>
    <row r="37" spans="1:4" ht="79.5" customHeight="1" thickBot="1">
      <c r="A37" s="95"/>
      <c r="B37" s="95"/>
      <c r="C37" s="97"/>
      <c r="D37" s="15"/>
    </row>
    <row r="38" spans="1:4" ht="25.5" customHeight="1" thickBot="1">
      <c r="A38" s="95"/>
      <c r="B38" s="95"/>
      <c r="C38" s="97"/>
      <c r="D38" s="38"/>
    </row>
    <row r="39" spans="1:4" ht="43.5" customHeight="1" thickBot="1">
      <c r="A39" s="95"/>
      <c r="B39" s="95"/>
      <c r="C39" s="101"/>
      <c r="D39" s="39"/>
    </row>
    <row r="40" spans="1:4" ht="43.5" customHeight="1" thickBot="1">
      <c r="A40" s="2">
        <v>310</v>
      </c>
      <c r="B40" s="2" t="s">
        <v>28</v>
      </c>
      <c r="C40" s="4"/>
      <c r="D40" s="18"/>
    </row>
    <row r="41" spans="1:5" ht="63" customHeight="1" thickBot="1">
      <c r="A41" s="95">
        <v>340</v>
      </c>
      <c r="B41" s="95" t="s">
        <v>9</v>
      </c>
      <c r="C41" s="95">
        <f>1481+1847+3448.53+2335.8+7618+814+3868</f>
        <v>21412.33</v>
      </c>
      <c r="D41" s="15" t="s">
        <v>144</v>
      </c>
      <c r="E41" s="3"/>
    </row>
    <row r="42" spans="1:4" ht="61.5" customHeight="1" thickBot="1">
      <c r="A42" s="95"/>
      <c r="B42" s="95"/>
      <c r="C42" s="95"/>
      <c r="D42" s="28" t="s">
        <v>120</v>
      </c>
    </row>
    <row r="43" spans="1:4" ht="7.5" customHeight="1" hidden="1">
      <c r="A43" s="95"/>
      <c r="B43" s="95"/>
      <c r="C43" s="95"/>
      <c r="D43" s="17"/>
    </row>
    <row r="44" spans="1:6" ht="40.5" customHeight="1" thickBot="1">
      <c r="A44" s="95"/>
      <c r="B44" s="95"/>
      <c r="C44" s="95"/>
      <c r="D44" s="16" t="s">
        <v>137</v>
      </c>
      <c r="F44" s="5"/>
    </row>
    <row r="45" spans="1:4" ht="62.25" customHeight="1" thickBot="1">
      <c r="A45" s="95"/>
      <c r="B45" s="95"/>
      <c r="C45" s="95"/>
      <c r="D45" s="27" t="s">
        <v>146</v>
      </c>
    </row>
    <row r="46" spans="1:4" ht="49.5" customHeight="1" hidden="1" thickBot="1">
      <c r="A46" s="95"/>
      <c r="B46" s="95"/>
      <c r="C46" s="95"/>
      <c r="D46" s="11"/>
    </row>
    <row r="47" spans="1:4" ht="49.5" customHeight="1" hidden="1" thickBot="1">
      <c r="A47" s="95"/>
      <c r="B47" s="95"/>
      <c r="C47" s="95"/>
      <c r="D47" s="11"/>
    </row>
    <row r="48" spans="1:4" ht="49.5" customHeight="1" hidden="1" thickBot="1">
      <c r="A48" s="95"/>
      <c r="B48" s="95"/>
      <c r="C48" s="95"/>
      <c r="D48" s="11"/>
    </row>
    <row r="49" spans="1:4" ht="49.5" customHeight="1" hidden="1" thickBot="1">
      <c r="A49" s="95"/>
      <c r="B49" s="95"/>
      <c r="C49" s="95"/>
      <c r="D49" s="11"/>
    </row>
    <row r="50" spans="1:4" ht="49.5" customHeight="1" hidden="1" thickBot="1">
      <c r="A50" s="95"/>
      <c r="B50" s="95"/>
      <c r="C50" s="95"/>
      <c r="D50" s="11"/>
    </row>
    <row r="51" spans="1:4" ht="49.5" customHeight="1" hidden="1" thickBot="1">
      <c r="A51" s="95"/>
      <c r="B51" s="95"/>
      <c r="C51" s="95"/>
      <c r="D51" s="11"/>
    </row>
    <row r="52" spans="1:4" ht="49.5" customHeight="1" hidden="1" thickBot="1">
      <c r="A52" s="95"/>
      <c r="B52" s="95"/>
      <c r="C52" s="95"/>
      <c r="D52" s="11"/>
    </row>
    <row r="53" spans="1:4" ht="49.5" customHeight="1" hidden="1" thickBot="1">
      <c r="A53" s="95"/>
      <c r="B53" s="95"/>
      <c r="C53" s="95"/>
      <c r="D53" s="11"/>
    </row>
    <row r="54" spans="1:4" ht="49.5" customHeight="1" hidden="1" thickBot="1">
      <c r="A54" s="95"/>
      <c r="B54" s="95"/>
      <c r="C54" s="95"/>
      <c r="D54" s="11"/>
    </row>
    <row r="55" spans="1:4" ht="49.5" customHeight="1" hidden="1" thickBot="1">
      <c r="A55" s="95"/>
      <c r="B55" s="95"/>
      <c r="C55" s="95"/>
      <c r="D55" s="11"/>
    </row>
    <row r="56" spans="1:4" ht="49.5" customHeight="1" hidden="1" thickBot="1">
      <c r="A56" s="95"/>
      <c r="B56" s="95"/>
      <c r="C56" s="95"/>
      <c r="D56" s="11"/>
    </row>
    <row r="57" spans="1:4" ht="49.5" customHeight="1" hidden="1" thickBot="1">
      <c r="A57" s="95"/>
      <c r="B57" s="95"/>
      <c r="C57" s="95"/>
      <c r="D57" s="11"/>
    </row>
    <row r="58" spans="1:4" ht="49.5" customHeight="1" hidden="1" thickBot="1">
      <c r="A58" s="95"/>
      <c r="B58" s="95"/>
      <c r="C58" s="95"/>
      <c r="D58" s="10"/>
    </row>
    <row r="59" spans="1:4" ht="49.5" customHeight="1" hidden="1" thickBot="1">
      <c r="A59" s="95"/>
      <c r="B59" s="95"/>
      <c r="C59" s="95"/>
      <c r="D59" s="10"/>
    </row>
    <row r="60" spans="1:4" ht="49.5" customHeight="1" hidden="1" thickBot="1">
      <c r="A60" s="95"/>
      <c r="B60" s="95"/>
      <c r="C60" s="95"/>
      <c r="D60" s="10"/>
    </row>
    <row r="61" spans="1:4" ht="49.5" customHeight="1" hidden="1" thickBot="1">
      <c r="A61" s="95"/>
      <c r="B61" s="95"/>
      <c r="C61" s="95"/>
      <c r="D61" s="10"/>
    </row>
    <row r="62" spans="1:4" ht="49.5" customHeight="1" hidden="1" thickBot="1">
      <c r="A62" s="95"/>
      <c r="B62" s="95"/>
      <c r="C62" s="95"/>
      <c r="D62" s="10"/>
    </row>
    <row r="63" spans="1:5" ht="49.5" customHeight="1" hidden="1" thickBot="1">
      <c r="A63" s="2">
        <v>130</v>
      </c>
      <c r="B63" s="2" t="s">
        <v>10</v>
      </c>
      <c r="C63" s="2"/>
      <c r="D63" s="10"/>
      <c r="E63" s="3"/>
    </row>
    <row r="64" spans="1:6" ht="49.5" customHeight="1" thickBot="1">
      <c r="A64" s="2"/>
      <c r="B64" s="2" t="s">
        <v>41</v>
      </c>
      <c r="C64" s="4">
        <f>'III кв. '!C76</f>
        <v>-3699.380000000063</v>
      </c>
      <c r="D64" s="9"/>
      <c r="E64" s="3"/>
      <c r="F64" s="5"/>
    </row>
    <row r="65" spans="1:8" ht="36.75" customHeight="1" thickBot="1">
      <c r="A65" s="95"/>
      <c r="B65" s="2" t="s">
        <v>11</v>
      </c>
      <c r="C65" s="4">
        <f>C6+C8+C17+C34+C41+C5+C4+C3+C40</f>
        <v>82675.09999999999</v>
      </c>
      <c r="D65" s="2"/>
      <c r="F65" t="s">
        <v>29</v>
      </c>
      <c r="G65" s="5"/>
      <c r="H65">
        <f>C67</f>
        <v>7000</v>
      </c>
    </row>
    <row r="66" spans="1:8" ht="36.75" customHeight="1" thickBot="1">
      <c r="A66" s="95"/>
      <c r="B66" s="2" t="s">
        <v>36</v>
      </c>
      <c r="C66" s="2">
        <f>SUM(C67:C82)</f>
        <v>86374.48</v>
      </c>
      <c r="D66" s="2"/>
      <c r="F66" t="s">
        <v>30</v>
      </c>
      <c r="G66" s="5"/>
      <c r="H66">
        <f>C68+C69+C70</f>
        <v>23920</v>
      </c>
    </row>
    <row r="67" spans="1:8" ht="36.75" customHeight="1" thickBot="1">
      <c r="A67" s="95"/>
      <c r="B67" s="12">
        <v>43388</v>
      </c>
      <c r="C67" s="2">
        <v>7000</v>
      </c>
      <c r="D67" s="2"/>
      <c r="F67" t="s">
        <v>31</v>
      </c>
      <c r="G67" s="5"/>
      <c r="H67">
        <f>C71+C72+C73+C74+C75+C76+C77+C78</f>
        <v>55454.479999999996</v>
      </c>
    </row>
    <row r="68" spans="1:7" ht="33.75" customHeight="1" thickBot="1">
      <c r="A68" s="95"/>
      <c r="B68" s="12">
        <v>43413</v>
      </c>
      <c r="C68" s="2">
        <v>6400</v>
      </c>
      <c r="D68" s="2"/>
      <c r="G68" s="5"/>
    </row>
    <row r="69" spans="1:8" s="33" customFormat="1" ht="33.75" customHeight="1" thickBot="1">
      <c r="A69" s="95"/>
      <c r="B69" s="49">
        <v>43419</v>
      </c>
      <c r="C69" s="50">
        <v>10670</v>
      </c>
      <c r="D69" s="50"/>
      <c r="F69" s="33" t="s">
        <v>24</v>
      </c>
      <c r="G69" s="35"/>
      <c r="H69" s="33">
        <f>H65+H66+H67</f>
        <v>86374.48</v>
      </c>
    </row>
    <row r="70" spans="1:7" ht="33.75" customHeight="1" thickBot="1">
      <c r="A70" s="95"/>
      <c r="B70" s="12">
        <v>43431</v>
      </c>
      <c r="C70" s="2">
        <v>6850</v>
      </c>
      <c r="D70" s="2"/>
      <c r="G70" s="5"/>
    </row>
    <row r="71" spans="1:7" ht="33.75" customHeight="1" thickBot="1">
      <c r="A71" s="95"/>
      <c r="B71" s="12">
        <v>43437</v>
      </c>
      <c r="C71" s="2">
        <v>4120</v>
      </c>
      <c r="D71" s="2"/>
      <c r="G71" s="5"/>
    </row>
    <row r="72" spans="1:7" ht="33.75" customHeight="1" thickBot="1">
      <c r="A72" s="95"/>
      <c r="B72" s="12">
        <v>43441</v>
      </c>
      <c r="C72" s="2">
        <v>3040</v>
      </c>
      <c r="D72" s="2"/>
      <c r="G72" s="5"/>
    </row>
    <row r="73" spans="1:7" ht="33.75" customHeight="1" thickBot="1">
      <c r="A73" s="95"/>
      <c r="B73" s="12">
        <v>43448</v>
      </c>
      <c r="C73" s="2">
        <v>6240</v>
      </c>
      <c r="D73" s="2"/>
      <c r="G73" s="5"/>
    </row>
    <row r="74" spans="1:7" ht="33.75" customHeight="1" thickBot="1">
      <c r="A74" s="95"/>
      <c r="B74" s="12">
        <v>43453</v>
      </c>
      <c r="C74" s="2">
        <v>3710</v>
      </c>
      <c r="D74" s="2"/>
      <c r="G74" s="5"/>
    </row>
    <row r="75" spans="1:7" ht="33.75" customHeight="1" thickBot="1">
      <c r="A75" s="95"/>
      <c r="B75" s="12">
        <v>43458</v>
      </c>
      <c r="C75" s="2">
        <v>15000</v>
      </c>
      <c r="D75" s="2"/>
      <c r="G75" s="5"/>
    </row>
    <row r="76" spans="1:7" ht="33.75" customHeight="1" thickBot="1">
      <c r="A76" s="95"/>
      <c r="B76" s="12">
        <v>43460</v>
      </c>
      <c r="C76" s="2">
        <v>12000</v>
      </c>
      <c r="D76" s="2"/>
      <c r="G76" s="5"/>
    </row>
    <row r="77" spans="1:7" ht="33.75" customHeight="1" thickBot="1">
      <c r="A77" s="95"/>
      <c r="B77" s="12">
        <v>43461</v>
      </c>
      <c r="C77" s="2">
        <v>5630</v>
      </c>
      <c r="D77" s="2"/>
      <c r="G77" s="5"/>
    </row>
    <row r="78" spans="1:7" s="20" customFormat="1" ht="33.75" customHeight="1" thickBot="1">
      <c r="A78" s="95"/>
      <c r="B78" s="68">
        <v>43462</v>
      </c>
      <c r="C78" s="69">
        <v>5714.48</v>
      </c>
      <c r="D78" s="69"/>
      <c r="G78" s="67"/>
    </row>
    <row r="79" spans="1:7" ht="33.75" customHeight="1" thickBot="1">
      <c r="A79" s="95"/>
      <c r="B79" s="12"/>
      <c r="C79" s="2"/>
      <c r="D79" s="2"/>
      <c r="G79" s="5"/>
    </row>
    <row r="80" spans="1:7" ht="33.75" customHeight="1" thickBot="1">
      <c r="A80" s="95"/>
      <c r="B80" s="12"/>
      <c r="C80" s="2"/>
      <c r="D80" s="2"/>
      <c r="G80" s="5"/>
    </row>
    <row r="81" spans="1:7" ht="33.75" customHeight="1" thickBot="1">
      <c r="A81" s="95"/>
      <c r="B81" s="12"/>
      <c r="C81" s="2"/>
      <c r="D81" s="2"/>
      <c r="G81" s="5"/>
    </row>
    <row r="82" spans="1:7" ht="33.75" customHeight="1" thickBot="1">
      <c r="A82" s="95"/>
      <c r="B82" s="12"/>
      <c r="C82" s="2"/>
      <c r="D82" s="2"/>
      <c r="G82" s="5"/>
    </row>
    <row r="83" spans="1:8" ht="57.75" customHeight="1" thickBot="1">
      <c r="A83" s="95"/>
      <c r="B83" s="2" t="s">
        <v>37</v>
      </c>
      <c r="C83" s="4">
        <f>C64+C66-C65</f>
        <v>0</v>
      </c>
      <c r="D83" s="29"/>
      <c r="F83" t="s">
        <v>32</v>
      </c>
      <c r="G83" s="5"/>
      <c r="H83" s="5">
        <f>'I кв'!G71+'II кв.'!G71+'III кв. '!G76+IVкв!H69</f>
        <v>648007.48</v>
      </c>
    </row>
    <row r="84" ht="18.75">
      <c r="A84" s="8"/>
    </row>
    <row r="85" ht="12.75">
      <c r="C85" s="5"/>
    </row>
    <row r="86" ht="12.75">
      <c r="C86" s="5"/>
    </row>
    <row r="87" spans="3:5" ht="12.75">
      <c r="C87" s="5"/>
      <c r="D87" s="33" t="s">
        <v>34</v>
      </c>
      <c r="E87" s="35">
        <f>'I кв'!C66+'II кв.'!C67+'III кв. '!C66+IVкв!C65</f>
        <v>648007.48</v>
      </c>
    </row>
    <row r="88" spans="3:4" ht="12.75">
      <c r="C88" s="13"/>
      <c r="D88" s="13"/>
    </row>
    <row r="89" ht="12.75">
      <c r="F89">
        <v>211</v>
      </c>
    </row>
    <row r="90" spans="4:6" ht="12.75">
      <c r="D90" s="13"/>
      <c r="F90">
        <v>213</v>
      </c>
    </row>
    <row r="91" spans="2:6" ht="12.75">
      <c r="B91" s="5">
        <f>C83-9636</f>
        <v>-9636</v>
      </c>
      <c r="F91">
        <v>221</v>
      </c>
    </row>
    <row r="92" ht="12.75">
      <c r="F92">
        <v>223</v>
      </c>
    </row>
    <row r="93" spans="4:7" ht="12.75">
      <c r="D93" s="5"/>
      <c r="F93">
        <v>225</v>
      </c>
      <c r="G93" s="5"/>
    </row>
    <row r="94" ht="12.75">
      <c r="F94" s="40">
        <v>226</v>
      </c>
    </row>
  </sheetData>
  <sheetProtection selectLockedCells="1" selectUnlockedCells="1"/>
  <mergeCells count="19">
    <mergeCell ref="A65:A83"/>
    <mergeCell ref="A34:A39"/>
    <mergeCell ref="B34:B39"/>
    <mergeCell ref="C34:C39"/>
    <mergeCell ref="A41:A62"/>
    <mergeCell ref="B41:B62"/>
    <mergeCell ref="C41:C62"/>
    <mergeCell ref="A17:A28"/>
    <mergeCell ref="B17:B28"/>
    <mergeCell ref="C17:C28"/>
    <mergeCell ref="A29:A33"/>
    <mergeCell ref="B29:B33"/>
    <mergeCell ref="C29:C33"/>
    <mergeCell ref="A6:A7"/>
    <mergeCell ref="B6:B7"/>
    <mergeCell ref="C6:C7"/>
    <mergeCell ref="A8:A16"/>
    <mergeCell ref="B8:B16"/>
    <mergeCell ref="C8:C1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C83" sqref="C83:C85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28.625" style="0" customWidth="1"/>
    <col min="6" max="6" width="10.125" style="0" bestFit="1" customWidth="1"/>
    <col min="7" max="7" width="15.375" style="0" customWidth="1"/>
    <col min="8" max="8" width="13.875" style="0" customWidth="1"/>
    <col min="9" max="9" width="37.75390625" style="0" customWidth="1"/>
  </cols>
  <sheetData>
    <row r="1" spans="1:9" ht="33" customHeight="1" thickBot="1">
      <c r="A1" s="1" t="s">
        <v>35</v>
      </c>
      <c r="B1" s="55"/>
      <c r="C1" s="55"/>
      <c r="D1" s="55"/>
      <c r="E1" s="55"/>
      <c r="F1" s="55"/>
      <c r="G1" s="55"/>
      <c r="H1" s="55"/>
      <c r="I1" s="55"/>
    </row>
    <row r="2" spans="1:9" ht="64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55"/>
      <c r="F2" s="55"/>
      <c r="G2" s="55"/>
      <c r="H2" s="55"/>
      <c r="I2" s="55"/>
    </row>
    <row r="3" spans="1:9" ht="64.5" customHeight="1" thickBot="1">
      <c r="A3" s="2">
        <v>211</v>
      </c>
      <c r="B3" s="2" t="s">
        <v>15</v>
      </c>
      <c r="C3" s="2">
        <f>'I кв'!C3+'III кв. '!C3+IVкв!C3</f>
        <v>65564.51999999999</v>
      </c>
      <c r="D3" s="2" t="s">
        <v>124</v>
      </c>
      <c r="E3" s="55"/>
      <c r="F3" s="55"/>
      <c r="G3" s="55"/>
      <c r="H3" s="55"/>
      <c r="I3" s="55"/>
    </row>
    <row r="4" spans="1:9" ht="64.5" customHeight="1" thickBot="1">
      <c r="A4" s="2">
        <v>213</v>
      </c>
      <c r="B4" s="2" t="s">
        <v>33</v>
      </c>
      <c r="C4" s="2">
        <f>'I кв'!C4+'II кв.'!C4+'III кв. '!C4+IVкв!C4</f>
        <v>19931.61</v>
      </c>
      <c r="D4" s="2" t="s">
        <v>125</v>
      </c>
      <c r="E4" s="55"/>
      <c r="F4" s="55"/>
      <c r="G4" s="55"/>
      <c r="H4" s="55"/>
      <c r="I4" s="55"/>
    </row>
    <row r="5" spans="1:9" ht="64.5" customHeight="1" thickBot="1">
      <c r="A5" s="2">
        <v>221</v>
      </c>
      <c r="B5" s="2" t="s">
        <v>13</v>
      </c>
      <c r="C5" s="2">
        <f>'III кв. '!C5+IVкв!C5</f>
        <v>13364.279999999999</v>
      </c>
      <c r="D5" s="46" t="s">
        <v>126</v>
      </c>
      <c r="E5" s="55"/>
      <c r="F5" s="55"/>
      <c r="G5" s="55"/>
      <c r="H5" s="55"/>
      <c r="I5" s="55"/>
    </row>
    <row r="6" spans="1:9" ht="66" customHeight="1" thickBot="1">
      <c r="A6" s="95">
        <v>223</v>
      </c>
      <c r="B6" s="95" t="s">
        <v>4</v>
      </c>
      <c r="C6" s="97">
        <f>'I кв'!C5+'II кв.'!C6:C7+'III кв. '!C6:C7+IVкв!C6</f>
        <v>0</v>
      </c>
      <c r="D6" s="52"/>
      <c r="E6" s="55"/>
      <c r="F6" s="55"/>
      <c r="G6" s="55"/>
      <c r="H6" s="55"/>
      <c r="I6" s="55"/>
    </row>
    <row r="7" spans="1:9" ht="33.75" customHeight="1" hidden="1">
      <c r="A7" s="95"/>
      <c r="B7" s="95"/>
      <c r="C7" s="95"/>
      <c r="D7" s="15"/>
      <c r="E7" s="56"/>
      <c r="F7" s="55"/>
      <c r="G7" s="55"/>
      <c r="H7" s="55"/>
      <c r="I7" s="55"/>
    </row>
    <row r="8" spans="1:9" ht="63" customHeight="1" thickBot="1">
      <c r="A8" s="95">
        <v>225</v>
      </c>
      <c r="B8" s="95" t="s">
        <v>5</v>
      </c>
      <c r="C8" s="97">
        <f>8292.32+10615.98+9213.32+16001.93</f>
        <v>44123.55</v>
      </c>
      <c r="D8" s="25" t="s">
        <v>127</v>
      </c>
      <c r="E8" s="56"/>
      <c r="F8" s="55"/>
      <c r="G8" s="55"/>
      <c r="H8" s="55"/>
      <c r="I8" s="55"/>
    </row>
    <row r="9" spans="1:9" ht="58.5" customHeight="1" thickBot="1">
      <c r="A9" s="95"/>
      <c r="B9" s="95"/>
      <c r="C9" s="97"/>
      <c r="D9" s="15" t="s">
        <v>128</v>
      </c>
      <c r="E9" s="55"/>
      <c r="F9" s="55"/>
      <c r="G9" s="55"/>
      <c r="H9" s="55"/>
      <c r="I9" s="55"/>
    </row>
    <row r="10" spans="1:9" ht="64.5" customHeight="1" thickBot="1">
      <c r="A10" s="95"/>
      <c r="B10" s="95"/>
      <c r="C10" s="97"/>
      <c r="D10" s="15" t="s">
        <v>129</v>
      </c>
      <c r="E10" s="55"/>
      <c r="F10" s="55"/>
      <c r="G10" s="55"/>
      <c r="H10" s="55"/>
      <c r="I10" s="55"/>
    </row>
    <row r="11" spans="1:9" ht="39.75" customHeight="1" thickBot="1">
      <c r="A11" s="95"/>
      <c r="B11" s="95"/>
      <c r="C11" s="97"/>
      <c r="D11" s="25"/>
      <c r="E11" s="55"/>
      <c r="F11" s="55"/>
      <c r="G11" s="55"/>
      <c r="H11" s="55"/>
      <c r="I11" s="55"/>
    </row>
    <row r="12" spans="1:9" ht="56.25" customHeight="1" thickBot="1">
      <c r="A12" s="95"/>
      <c r="B12" s="95"/>
      <c r="C12" s="97"/>
      <c r="D12" s="15"/>
      <c r="E12" s="55"/>
      <c r="F12" s="55"/>
      <c r="G12" s="55"/>
      <c r="H12" s="55"/>
      <c r="I12" s="55"/>
    </row>
    <row r="13" spans="1:9" ht="21.75" customHeight="1" hidden="1" thickBot="1">
      <c r="A13" s="95"/>
      <c r="B13" s="95"/>
      <c r="C13" s="97"/>
      <c r="D13" s="15"/>
      <c r="E13" s="55"/>
      <c r="F13" s="55"/>
      <c r="G13" s="55"/>
      <c r="H13" s="55"/>
      <c r="I13" s="55"/>
    </row>
    <row r="14" spans="1:9" ht="21.75" customHeight="1" hidden="1" thickBot="1">
      <c r="A14" s="95"/>
      <c r="B14" s="95"/>
      <c r="C14" s="97"/>
      <c r="D14" s="15"/>
      <c r="E14" s="55"/>
      <c r="F14" s="55"/>
      <c r="G14" s="55"/>
      <c r="H14" s="55"/>
      <c r="I14" s="55"/>
    </row>
    <row r="15" spans="1:9" ht="21.75" customHeight="1" hidden="1" thickBot="1">
      <c r="A15" s="95"/>
      <c r="B15" s="95"/>
      <c r="C15" s="97"/>
      <c r="D15" s="15"/>
      <c r="E15" s="55"/>
      <c r="F15" s="55"/>
      <c r="G15" s="55"/>
      <c r="H15" s="55"/>
      <c r="I15" s="55"/>
    </row>
    <row r="16" spans="1:9" ht="21.75" customHeight="1" hidden="1" thickBot="1">
      <c r="A16" s="95"/>
      <c r="B16" s="95"/>
      <c r="C16" s="97"/>
      <c r="D16" s="15"/>
      <c r="E16" s="55"/>
      <c r="F16" s="55"/>
      <c r="G16" s="55"/>
      <c r="H16" s="55"/>
      <c r="I16" s="55"/>
    </row>
    <row r="17" spans="1:9" ht="47.25" customHeight="1" thickBot="1">
      <c r="A17" s="95">
        <v>226</v>
      </c>
      <c r="B17" s="95" t="s">
        <v>6</v>
      </c>
      <c r="C17" s="97">
        <f>13459.85+59070+71029.4+35429.2</f>
        <v>178988.45</v>
      </c>
      <c r="D17" s="15" t="s">
        <v>116</v>
      </c>
      <c r="E17" s="9" t="s">
        <v>68</v>
      </c>
      <c r="F17" s="55"/>
      <c r="G17" s="55"/>
      <c r="H17" s="55"/>
      <c r="I17" s="55"/>
    </row>
    <row r="18" spans="1:9" ht="40.5" customHeight="1" thickBot="1">
      <c r="A18" s="95"/>
      <c r="B18" s="95"/>
      <c r="C18" s="97"/>
      <c r="D18" s="9" t="s">
        <v>117</v>
      </c>
      <c r="E18" s="9" t="s">
        <v>84</v>
      </c>
      <c r="F18" s="55"/>
      <c r="G18" s="55"/>
      <c r="H18" s="55"/>
      <c r="I18" s="55"/>
    </row>
    <row r="19" spans="1:9" ht="69" customHeight="1" thickBot="1">
      <c r="A19" s="95"/>
      <c r="B19" s="95"/>
      <c r="C19" s="97"/>
      <c r="D19" s="15" t="s">
        <v>150</v>
      </c>
      <c r="E19" s="9" t="s">
        <v>76</v>
      </c>
      <c r="F19" s="55"/>
      <c r="G19" s="57"/>
      <c r="H19" s="55"/>
      <c r="I19" s="55"/>
    </row>
    <row r="20" spans="1:9" ht="38.25" customHeight="1" thickBot="1">
      <c r="A20" s="95"/>
      <c r="B20" s="95"/>
      <c r="C20" s="97"/>
      <c r="D20" s="15" t="s">
        <v>135</v>
      </c>
      <c r="E20" s="9" t="s">
        <v>70</v>
      </c>
      <c r="F20" s="55"/>
      <c r="G20" s="55"/>
      <c r="H20" s="55"/>
      <c r="I20" s="55"/>
    </row>
    <row r="21" spans="1:9" ht="60.75" customHeight="1" thickBot="1">
      <c r="A21" s="95"/>
      <c r="B21" s="95"/>
      <c r="C21" s="97"/>
      <c r="D21" s="9" t="s">
        <v>130</v>
      </c>
      <c r="E21" s="15" t="s">
        <v>53</v>
      </c>
      <c r="F21" s="55"/>
      <c r="G21" s="55"/>
      <c r="H21" s="55"/>
      <c r="I21" s="55"/>
    </row>
    <row r="22" spans="1:9" ht="36.75" customHeight="1" thickBot="1">
      <c r="A22" s="95"/>
      <c r="B22" s="95"/>
      <c r="C22" s="97"/>
      <c r="D22" s="15" t="s">
        <v>131</v>
      </c>
      <c r="E22" s="15" t="s">
        <v>110</v>
      </c>
      <c r="F22" s="55"/>
      <c r="G22" s="55"/>
      <c r="H22" s="55"/>
      <c r="I22" s="55"/>
    </row>
    <row r="23" spans="1:9" s="33" customFormat="1" ht="40.5" customHeight="1" thickBot="1">
      <c r="A23" s="95"/>
      <c r="B23" s="95"/>
      <c r="C23" s="97"/>
      <c r="D23" s="48" t="s">
        <v>122</v>
      </c>
      <c r="E23" s="8" t="s">
        <v>133</v>
      </c>
      <c r="F23" s="58"/>
      <c r="G23" s="58"/>
      <c r="H23" s="58"/>
      <c r="I23" s="58"/>
    </row>
    <row r="24" spans="1:9" ht="55.5" customHeight="1" thickBot="1">
      <c r="A24" s="95"/>
      <c r="B24" s="95"/>
      <c r="C24" s="97"/>
      <c r="D24" s="9" t="s">
        <v>91</v>
      </c>
      <c r="E24" s="55"/>
      <c r="F24" s="55"/>
      <c r="G24" s="55"/>
      <c r="H24" s="55"/>
      <c r="I24" s="55"/>
    </row>
    <row r="25" spans="1:9" ht="48.75" customHeight="1" thickBot="1">
      <c r="A25" s="95"/>
      <c r="B25" s="95"/>
      <c r="C25" s="97"/>
      <c r="D25" s="15" t="s">
        <v>95</v>
      </c>
      <c r="E25" s="55"/>
      <c r="F25" s="55"/>
      <c r="G25" s="55"/>
      <c r="H25" s="55"/>
      <c r="I25" s="55"/>
    </row>
    <row r="26" spans="1:9" ht="46.5" customHeight="1" thickBot="1">
      <c r="A26" s="95"/>
      <c r="B26" s="95"/>
      <c r="C26" s="97"/>
      <c r="D26" s="15" t="s">
        <v>134</v>
      </c>
      <c r="E26" s="55"/>
      <c r="F26" s="55"/>
      <c r="G26" s="55"/>
      <c r="H26" s="55"/>
      <c r="I26" s="55"/>
    </row>
    <row r="27" spans="1:9" ht="49.5" customHeight="1" thickBot="1">
      <c r="A27" s="95"/>
      <c r="B27" s="95"/>
      <c r="C27" s="97"/>
      <c r="D27" s="15" t="s">
        <v>132</v>
      </c>
      <c r="E27" s="55"/>
      <c r="F27" s="55"/>
      <c r="G27" s="55"/>
      <c r="H27" s="55"/>
      <c r="I27" s="55"/>
    </row>
    <row r="28" spans="1:9" ht="61.5" customHeight="1" thickBot="1">
      <c r="A28" s="95"/>
      <c r="B28" s="95"/>
      <c r="C28" s="97"/>
      <c r="D28" s="15" t="s">
        <v>101</v>
      </c>
      <c r="E28" s="55"/>
      <c r="F28" s="55"/>
      <c r="G28" s="55"/>
      <c r="H28" s="55"/>
      <c r="I28" s="55"/>
    </row>
    <row r="29" spans="1:9" ht="50.25" customHeight="1" hidden="1" thickBot="1">
      <c r="A29" s="95">
        <v>290</v>
      </c>
      <c r="B29" s="95" t="s">
        <v>7</v>
      </c>
      <c r="C29" s="97"/>
      <c r="D29" s="15" t="s">
        <v>102</v>
      </c>
      <c r="E29" s="59"/>
      <c r="F29" s="55"/>
      <c r="G29" s="55"/>
      <c r="H29" s="55"/>
      <c r="I29" s="55"/>
    </row>
    <row r="30" spans="1:9" ht="50.25" customHeight="1" hidden="1" thickBot="1">
      <c r="A30" s="95"/>
      <c r="B30" s="95"/>
      <c r="C30" s="97"/>
      <c r="D30" s="15" t="s">
        <v>110</v>
      </c>
      <c r="E30" s="55"/>
      <c r="F30" s="55"/>
      <c r="G30" s="55"/>
      <c r="H30" s="55"/>
      <c r="I30" s="55"/>
    </row>
    <row r="31" spans="1:9" ht="50.25" customHeight="1" hidden="1" thickBot="1">
      <c r="A31" s="95"/>
      <c r="B31" s="95"/>
      <c r="C31" s="97"/>
      <c r="D31" s="15"/>
      <c r="E31" s="55"/>
      <c r="F31" s="55"/>
      <c r="G31" s="55"/>
      <c r="H31" s="55"/>
      <c r="I31" s="55"/>
    </row>
    <row r="32" spans="1:9" ht="50.25" customHeight="1" hidden="1" thickBot="1">
      <c r="A32" s="95"/>
      <c r="B32" s="95"/>
      <c r="C32" s="97"/>
      <c r="D32" s="15"/>
      <c r="E32" s="55"/>
      <c r="F32" s="55"/>
      <c r="G32" s="55"/>
      <c r="H32" s="55"/>
      <c r="I32" s="55"/>
    </row>
    <row r="33" spans="1:9" ht="50.25" customHeight="1" hidden="1" thickBot="1">
      <c r="A33" s="95"/>
      <c r="B33" s="95"/>
      <c r="C33" s="97"/>
      <c r="D33" s="15"/>
      <c r="E33" s="55"/>
      <c r="F33" s="55"/>
      <c r="G33" s="57"/>
      <c r="H33" s="55"/>
      <c r="I33" s="55"/>
    </row>
    <row r="34" spans="1:9" ht="46.5" customHeight="1" thickBot="1">
      <c r="A34" s="95">
        <v>290</v>
      </c>
      <c r="B34" s="95" t="s">
        <v>7</v>
      </c>
      <c r="C34" s="97">
        <f>1196.32+48140.41+23317.66</f>
        <v>72654.39</v>
      </c>
      <c r="D34" s="15"/>
      <c r="E34" s="56"/>
      <c r="F34" s="55"/>
      <c r="G34" s="55"/>
      <c r="H34" s="55"/>
      <c r="I34" s="55"/>
    </row>
    <row r="35" spans="1:9" ht="79.5" customHeight="1" thickBot="1">
      <c r="A35" s="95"/>
      <c r="B35" s="95"/>
      <c r="C35" s="102"/>
      <c r="D35" s="15"/>
      <c r="E35" s="56"/>
      <c r="F35" s="55"/>
      <c r="G35" s="55"/>
      <c r="H35" s="55"/>
      <c r="I35" s="55"/>
    </row>
    <row r="36" spans="1:9" ht="43.5" customHeight="1" thickBot="1">
      <c r="A36" s="95"/>
      <c r="B36" s="95"/>
      <c r="C36" s="102"/>
      <c r="D36" s="15"/>
      <c r="E36" s="55"/>
      <c r="F36" s="55"/>
      <c r="G36" s="55"/>
      <c r="H36" s="55"/>
      <c r="I36" s="55"/>
    </row>
    <row r="37" spans="1:9" ht="79.5" customHeight="1" thickBot="1">
      <c r="A37" s="95"/>
      <c r="B37" s="95"/>
      <c r="C37" s="102"/>
      <c r="D37" s="15"/>
      <c r="E37" s="55"/>
      <c r="F37" s="55"/>
      <c r="G37" s="55"/>
      <c r="H37" s="55"/>
      <c r="I37" s="55"/>
    </row>
    <row r="38" spans="1:9" ht="25.5" customHeight="1" thickBot="1">
      <c r="A38" s="95"/>
      <c r="B38" s="95"/>
      <c r="C38" s="102"/>
      <c r="D38" s="38"/>
      <c r="E38" s="55"/>
      <c r="F38" s="55"/>
      <c r="G38" s="55"/>
      <c r="H38" s="55"/>
      <c r="I38" s="55"/>
    </row>
    <row r="39" spans="1:9" ht="43.5" customHeight="1" thickBot="1">
      <c r="A39" s="95"/>
      <c r="B39" s="95"/>
      <c r="C39" s="103"/>
      <c r="D39" s="39"/>
      <c r="E39" s="55"/>
      <c r="F39" s="55"/>
      <c r="G39" s="55"/>
      <c r="H39" s="55"/>
      <c r="I39" s="55"/>
    </row>
    <row r="40" spans="1:9" ht="43.5" customHeight="1" thickBot="1">
      <c r="A40" s="2">
        <v>310</v>
      </c>
      <c r="B40" s="2" t="s">
        <v>28</v>
      </c>
      <c r="C40" s="4">
        <f>'III кв. '!C40:C41+IVкв!C40</f>
        <v>80911</v>
      </c>
      <c r="D40" s="18"/>
      <c r="E40" s="55"/>
      <c r="F40" s="55"/>
      <c r="G40" s="55"/>
      <c r="H40" s="55"/>
      <c r="I40" s="55"/>
    </row>
    <row r="41" spans="1:9" ht="63" customHeight="1" thickBot="1">
      <c r="A41" s="95">
        <v>340</v>
      </c>
      <c r="B41" s="95" t="s">
        <v>9</v>
      </c>
      <c r="C41" s="95">
        <v>172449.87</v>
      </c>
      <c r="D41" s="15"/>
      <c r="E41" s="66"/>
      <c r="F41" s="55"/>
      <c r="G41" s="55"/>
      <c r="H41" s="55"/>
      <c r="I41" s="55"/>
    </row>
    <row r="42" spans="1:9" ht="61.5" customHeight="1" thickBot="1">
      <c r="A42" s="95"/>
      <c r="B42" s="95"/>
      <c r="C42" s="95"/>
      <c r="D42" s="52"/>
      <c r="E42" s="55"/>
      <c r="F42" s="55"/>
      <c r="G42" s="55"/>
      <c r="H42" s="55"/>
      <c r="I42" s="55"/>
    </row>
    <row r="43" spans="1:9" ht="7.5" customHeight="1" hidden="1">
      <c r="A43" s="95"/>
      <c r="B43" s="95"/>
      <c r="C43" s="95"/>
      <c r="D43" s="17"/>
      <c r="E43" s="55"/>
      <c r="F43" s="55"/>
      <c r="G43" s="55"/>
      <c r="H43" s="55"/>
      <c r="I43" s="55"/>
    </row>
    <row r="44" spans="1:9" ht="40.5" customHeight="1" thickBot="1">
      <c r="A44" s="95"/>
      <c r="B44" s="95"/>
      <c r="C44" s="95"/>
      <c r="D44" s="16"/>
      <c r="E44" s="55"/>
      <c r="F44" s="57"/>
      <c r="G44" s="55"/>
      <c r="H44" s="55"/>
      <c r="I44" s="55"/>
    </row>
    <row r="45" spans="1:9" ht="62.25" customHeight="1" thickBot="1">
      <c r="A45" s="95"/>
      <c r="B45" s="95"/>
      <c r="C45" s="95"/>
      <c r="D45" s="52"/>
      <c r="E45" s="55"/>
      <c r="F45" s="55"/>
      <c r="G45" s="55"/>
      <c r="H45" s="55"/>
      <c r="I45" s="55"/>
    </row>
    <row r="46" spans="1:9" ht="49.5" customHeight="1" hidden="1" thickBot="1">
      <c r="A46" s="95"/>
      <c r="B46" s="95"/>
      <c r="C46" s="95"/>
      <c r="D46" s="11"/>
      <c r="E46" s="55"/>
      <c r="F46" s="55"/>
      <c r="G46" s="55"/>
      <c r="H46" s="55"/>
      <c r="I46" s="55"/>
    </row>
    <row r="47" spans="1:9" ht="49.5" customHeight="1" hidden="1" thickBot="1">
      <c r="A47" s="95"/>
      <c r="B47" s="95"/>
      <c r="C47" s="95"/>
      <c r="D47" s="11"/>
      <c r="E47" s="55"/>
      <c r="F47" s="55"/>
      <c r="G47" s="55"/>
      <c r="H47" s="55"/>
      <c r="I47" s="55"/>
    </row>
    <row r="48" spans="1:9" ht="49.5" customHeight="1" hidden="1" thickBot="1">
      <c r="A48" s="95"/>
      <c r="B48" s="95"/>
      <c r="C48" s="95"/>
      <c r="D48" s="11"/>
      <c r="E48" s="55"/>
      <c r="F48" s="55"/>
      <c r="G48" s="55"/>
      <c r="H48" s="55"/>
      <c r="I48" s="55"/>
    </row>
    <row r="49" spans="1:9" ht="49.5" customHeight="1" hidden="1" thickBot="1">
      <c r="A49" s="95"/>
      <c r="B49" s="95"/>
      <c r="C49" s="95"/>
      <c r="D49" s="11"/>
      <c r="E49" s="55"/>
      <c r="F49" s="55"/>
      <c r="G49" s="55"/>
      <c r="H49" s="55"/>
      <c r="I49" s="55"/>
    </row>
    <row r="50" spans="1:9" ht="49.5" customHeight="1" hidden="1" thickBot="1">
      <c r="A50" s="95"/>
      <c r="B50" s="95"/>
      <c r="C50" s="95"/>
      <c r="D50" s="11"/>
      <c r="E50" s="55"/>
      <c r="F50" s="55"/>
      <c r="G50" s="55"/>
      <c r="H50" s="55"/>
      <c r="I50" s="55"/>
    </row>
    <row r="51" spans="1:9" ht="49.5" customHeight="1" hidden="1" thickBot="1">
      <c r="A51" s="95"/>
      <c r="B51" s="95"/>
      <c r="C51" s="95"/>
      <c r="D51" s="11"/>
      <c r="E51" s="55"/>
      <c r="F51" s="55"/>
      <c r="G51" s="55"/>
      <c r="H51" s="55"/>
      <c r="I51" s="55"/>
    </row>
    <row r="52" spans="1:9" ht="49.5" customHeight="1" hidden="1" thickBot="1">
      <c r="A52" s="95"/>
      <c r="B52" s="95"/>
      <c r="C52" s="95"/>
      <c r="D52" s="11"/>
      <c r="E52" s="55"/>
      <c r="F52" s="55"/>
      <c r="G52" s="55"/>
      <c r="H52" s="55"/>
      <c r="I52" s="55"/>
    </row>
    <row r="53" spans="1:9" ht="49.5" customHeight="1" hidden="1" thickBot="1">
      <c r="A53" s="95"/>
      <c r="B53" s="95"/>
      <c r="C53" s="95"/>
      <c r="D53" s="11"/>
      <c r="E53" s="55"/>
      <c r="F53" s="55"/>
      <c r="G53" s="55"/>
      <c r="H53" s="55"/>
      <c r="I53" s="55"/>
    </row>
    <row r="54" spans="1:9" ht="49.5" customHeight="1" hidden="1" thickBot="1">
      <c r="A54" s="95"/>
      <c r="B54" s="95"/>
      <c r="C54" s="95"/>
      <c r="D54" s="11"/>
      <c r="E54" s="55"/>
      <c r="F54" s="55"/>
      <c r="G54" s="55"/>
      <c r="H54" s="55"/>
      <c r="I54" s="55"/>
    </row>
    <row r="55" spans="1:9" ht="49.5" customHeight="1" hidden="1" thickBot="1">
      <c r="A55" s="95"/>
      <c r="B55" s="95"/>
      <c r="C55" s="95"/>
      <c r="D55" s="11"/>
      <c r="E55" s="55"/>
      <c r="F55" s="55"/>
      <c r="G55" s="55"/>
      <c r="H55" s="55"/>
      <c r="I55" s="55"/>
    </row>
    <row r="56" spans="1:9" ht="49.5" customHeight="1" hidden="1" thickBot="1">
      <c r="A56" s="95"/>
      <c r="B56" s="95"/>
      <c r="C56" s="95"/>
      <c r="D56" s="11"/>
      <c r="E56" s="55"/>
      <c r="F56" s="55"/>
      <c r="G56" s="55"/>
      <c r="H56" s="55"/>
      <c r="I56" s="55"/>
    </row>
    <row r="57" spans="1:9" ht="49.5" customHeight="1" hidden="1" thickBot="1">
      <c r="A57" s="95"/>
      <c r="B57" s="95"/>
      <c r="C57" s="95"/>
      <c r="D57" s="11"/>
      <c r="E57" s="55"/>
      <c r="F57" s="55"/>
      <c r="G57" s="55"/>
      <c r="H57" s="55"/>
      <c r="I57" s="55"/>
    </row>
    <row r="58" spans="1:9" ht="49.5" customHeight="1" hidden="1" thickBot="1">
      <c r="A58" s="95"/>
      <c r="B58" s="95"/>
      <c r="C58" s="95"/>
      <c r="D58" s="10"/>
      <c r="E58" s="55"/>
      <c r="F58" s="55"/>
      <c r="G58" s="55"/>
      <c r="H58" s="55"/>
      <c r="I58" s="55"/>
    </row>
    <row r="59" spans="1:9" ht="49.5" customHeight="1" hidden="1" thickBot="1">
      <c r="A59" s="95"/>
      <c r="B59" s="95"/>
      <c r="C59" s="95"/>
      <c r="D59" s="10"/>
      <c r="E59" s="55"/>
      <c r="F59" s="55"/>
      <c r="G59" s="55"/>
      <c r="H59" s="55"/>
      <c r="I59" s="55"/>
    </row>
    <row r="60" spans="1:9" ht="49.5" customHeight="1" hidden="1" thickBot="1">
      <c r="A60" s="95"/>
      <c r="B60" s="95"/>
      <c r="C60" s="95"/>
      <c r="D60" s="10"/>
      <c r="E60" s="55"/>
      <c r="F60" s="55"/>
      <c r="G60" s="55"/>
      <c r="H60" s="55"/>
      <c r="I60" s="55"/>
    </row>
    <row r="61" spans="1:9" ht="49.5" customHeight="1" hidden="1" thickBot="1">
      <c r="A61" s="95"/>
      <c r="B61" s="95"/>
      <c r="C61" s="95"/>
      <c r="D61" s="10"/>
      <c r="E61" s="55"/>
      <c r="F61" s="55"/>
      <c r="G61" s="55"/>
      <c r="H61" s="55"/>
      <c r="I61" s="55"/>
    </row>
    <row r="62" spans="1:9" ht="49.5" customHeight="1" hidden="1" thickBot="1">
      <c r="A62" s="95"/>
      <c r="B62" s="95"/>
      <c r="C62" s="95"/>
      <c r="D62" s="10"/>
      <c r="E62" s="55"/>
      <c r="F62" s="55"/>
      <c r="G62" s="55"/>
      <c r="H62" s="55"/>
      <c r="I62" s="55"/>
    </row>
    <row r="63" spans="1:9" ht="49.5" customHeight="1" hidden="1" thickBot="1">
      <c r="A63" s="2">
        <v>130</v>
      </c>
      <c r="B63" s="2" t="s">
        <v>10</v>
      </c>
      <c r="C63" s="2"/>
      <c r="D63" s="10"/>
      <c r="E63" s="56"/>
      <c r="F63" s="55"/>
      <c r="G63" s="55"/>
      <c r="H63" s="55"/>
      <c r="I63" s="55"/>
    </row>
    <row r="64" spans="1:9" ht="49.5" customHeight="1" thickBot="1">
      <c r="A64" s="2"/>
      <c r="B64" s="2" t="s">
        <v>14</v>
      </c>
      <c r="C64" s="4">
        <v>0</v>
      </c>
      <c r="D64" s="9"/>
      <c r="E64" s="56"/>
      <c r="F64" s="57"/>
      <c r="G64" s="55"/>
      <c r="H64" s="55"/>
      <c r="I64" s="55"/>
    </row>
    <row r="65" spans="1:9" ht="36.75" customHeight="1" thickBot="1">
      <c r="A65" s="95"/>
      <c r="B65" s="2" t="s">
        <v>11</v>
      </c>
      <c r="C65" s="4">
        <f>C3+C4+C5+C6+C8+C17+C34+C40+C41</f>
        <v>647987.67</v>
      </c>
      <c r="D65" s="2"/>
      <c r="E65" s="55"/>
      <c r="F65" s="8"/>
      <c r="G65" s="60"/>
      <c r="H65" s="8"/>
      <c r="I65" s="8"/>
    </row>
    <row r="66" spans="1:9" ht="36.75" customHeight="1" thickBot="1">
      <c r="A66" s="95"/>
      <c r="B66" s="2" t="s">
        <v>123</v>
      </c>
      <c r="C66" s="4">
        <f>'I кв'!C75+'II кв.'!C68+'III кв. '!C67+IVкв!C66</f>
        <v>648007.48</v>
      </c>
      <c r="D66" s="2"/>
      <c r="E66" s="55"/>
      <c r="F66" s="8"/>
      <c r="G66" s="60"/>
      <c r="H66" s="8"/>
      <c r="I66" s="8"/>
    </row>
    <row r="67" spans="1:9" ht="57.75" customHeight="1" thickBot="1">
      <c r="A67" s="95"/>
      <c r="B67" s="2" t="s">
        <v>37</v>
      </c>
      <c r="C67" s="4">
        <f>C64+C66-C65</f>
        <v>19.809999999939464</v>
      </c>
      <c r="D67" s="53"/>
      <c r="E67" s="8"/>
      <c r="F67" s="8"/>
      <c r="G67" s="60"/>
      <c r="H67" s="60"/>
      <c r="I67" s="8"/>
    </row>
    <row r="68" spans="1:9" ht="18.75">
      <c r="A68" s="8"/>
      <c r="B68" s="55"/>
      <c r="C68" s="8"/>
      <c r="D68" s="8"/>
      <c r="E68" s="8"/>
      <c r="F68" s="8"/>
      <c r="G68" s="8"/>
      <c r="H68" s="8"/>
      <c r="I68" s="8"/>
    </row>
    <row r="69" spans="1:9" ht="18.75">
      <c r="A69" s="55"/>
      <c r="B69" s="55"/>
      <c r="C69" s="60"/>
      <c r="D69" s="8"/>
      <c r="E69" s="8"/>
      <c r="F69" s="8"/>
      <c r="G69" s="8"/>
      <c r="H69" s="8"/>
      <c r="I69" s="8"/>
    </row>
    <row r="70" spans="1:9" ht="18.75">
      <c r="A70" s="55"/>
      <c r="B70" s="55"/>
      <c r="C70" s="60"/>
      <c r="D70" s="8"/>
      <c r="E70" s="8"/>
      <c r="F70" s="8"/>
      <c r="G70" s="8"/>
      <c r="H70" s="8"/>
      <c r="I70" s="8"/>
    </row>
    <row r="71" spans="1:9" ht="18.75">
      <c r="A71" s="55"/>
      <c r="B71" s="55"/>
      <c r="C71" s="60"/>
      <c r="D71" s="61" t="s">
        <v>34</v>
      </c>
      <c r="E71" s="62">
        <f>'I кв'!C66+'II кв.'!C67+'III кв. '!C66+IVкв!C65</f>
        <v>648007.48</v>
      </c>
      <c r="F71" s="8"/>
      <c r="G71" s="8"/>
      <c r="H71" s="8"/>
      <c r="I71" s="8"/>
    </row>
    <row r="72" spans="1:9" ht="18.75">
      <c r="A72" s="55"/>
      <c r="B72" s="55"/>
      <c r="C72" s="63"/>
      <c r="D72" s="63"/>
      <c r="E72" s="8"/>
      <c r="F72" s="8"/>
      <c r="G72" s="8"/>
      <c r="H72" s="8"/>
      <c r="I72" s="8"/>
    </row>
    <row r="73" spans="1:9" ht="18.75">
      <c r="A73" s="55"/>
      <c r="B73" s="55"/>
      <c r="C73" s="8"/>
      <c r="D73" s="8"/>
      <c r="E73" s="8"/>
      <c r="F73" s="8">
        <v>211</v>
      </c>
      <c r="G73" s="8">
        <f>C3</f>
        <v>65564.51999999999</v>
      </c>
      <c r="H73" s="8"/>
      <c r="I73" s="8"/>
    </row>
    <row r="74" spans="1:9" ht="18.75">
      <c r="A74" s="55"/>
      <c r="B74" s="55"/>
      <c r="C74" s="8"/>
      <c r="D74" s="63"/>
      <c r="E74" s="8"/>
      <c r="F74" s="8">
        <v>213</v>
      </c>
      <c r="G74" s="8">
        <f>C4</f>
        <v>19931.61</v>
      </c>
      <c r="H74" s="8"/>
      <c r="I74" s="8"/>
    </row>
    <row r="75" spans="1:9" ht="18.75">
      <c r="A75" s="55"/>
      <c r="B75" s="55"/>
      <c r="C75" s="8"/>
      <c r="D75" s="8"/>
      <c r="E75" s="8"/>
      <c r="F75" s="8">
        <v>221</v>
      </c>
      <c r="G75" s="8">
        <f>C5</f>
        <v>13364.279999999999</v>
      </c>
      <c r="H75" s="8"/>
      <c r="I75" s="8"/>
    </row>
    <row r="76" spans="1:9" ht="18.75">
      <c r="A76" s="55"/>
      <c r="B76" s="55"/>
      <c r="C76" s="8"/>
      <c r="D76" s="8"/>
      <c r="E76" s="8"/>
      <c r="F76" s="8">
        <v>223</v>
      </c>
      <c r="G76" s="8"/>
      <c r="H76" s="8"/>
      <c r="I76" s="8"/>
    </row>
    <row r="77" spans="1:9" ht="18.75">
      <c r="A77" s="55"/>
      <c r="B77" s="55"/>
      <c r="C77" s="8"/>
      <c r="D77" s="60"/>
      <c r="E77" s="8"/>
      <c r="F77" s="8">
        <v>225</v>
      </c>
      <c r="G77" s="60">
        <f>C8</f>
        <v>44123.55</v>
      </c>
      <c r="H77" s="8"/>
      <c r="I77" s="8"/>
    </row>
    <row r="78" spans="1:9" ht="18.75">
      <c r="A78" s="55"/>
      <c r="B78" s="55"/>
      <c r="C78" s="8"/>
      <c r="D78" s="8"/>
      <c r="E78" s="8"/>
      <c r="F78" s="64">
        <v>226</v>
      </c>
      <c r="G78" s="60">
        <f>C17</f>
        <v>178988.45</v>
      </c>
      <c r="H78" s="8"/>
      <c r="I78" s="8"/>
    </row>
    <row r="79" spans="1:9" ht="18.75">
      <c r="A79" s="55"/>
      <c r="B79" s="55"/>
      <c r="C79" s="8"/>
      <c r="D79" s="8"/>
      <c r="E79" s="8" t="s">
        <v>149</v>
      </c>
      <c r="F79" s="8">
        <v>290</v>
      </c>
      <c r="G79" s="60">
        <v>70737</v>
      </c>
      <c r="H79" s="8"/>
      <c r="I79" s="8"/>
    </row>
    <row r="80" spans="3:9" ht="18.75">
      <c r="C80" s="65"/>
      <c r="D80" s="70"/>
      <c r="E80" s="65"/>
      <c r="F80" s="8">
        <v>310</v>
      </c>
      <c r="G80" s="60">
        <f>C40</f>
        <v>80911</v>
      </c>
      <c r="H80" s="65"/>
      <c r="I80" s="65"/>
    </row>
    <row r="81" spans="4:7" ht="18.75">
      <c r="D81" s="5"/>
      <c r="F81" s="8">
        <v>340</v>
      </c>
      <c r="G81" s="8">
        <f>C41</f>
        <v>172449.87</v>
      </c>
    </row>
    <row r="82" spans="6:7" ht="18.75">
      <c r="F82" s="8">
        <v>290</v>
      </c>
      <c r="G82" s="8">
        <v>1937.2</v>
      </c>
    </row>
    <row r="83" spans="3:7" ht="18.75">
      <c r="C83" s="33"/>
      <c r="F83" s="8"/>
      <c r="G83" s="60">
        <f>G73+G74+G75+G77+G78+G79+G80+G81+G82</f>
        <v>648007.48</v>
      </c>
    </row>
    <row r="84" ht="12.75">
      <c r="C84" s="33"/>
    </row>
    <row r="85" ht="12.75">
      <c r="C85" s="33"/>
    </row>
  </sheetData>
  <sheetProtection selectLockedCells="1" selectUnlockedCells="1"/>
  <mergeCells count="19">
    <mergeCell ref="A65:A67"/>
    <mergeCell ref="A34:A39"/>
    <mergeCell ref="B34:B39"/>
    <mergeCell ref="C34:C39"/>
    <mergeCell ref="A41:A62"/>
    <mergeCell ref="B41:B62"/>
    <mergeCell ref="C41:C62"/>
    <mergeCell ref="A17:A28"/>
    <mergeCell ref="B17:B28"/>
    <mergeCell ref="C17:C28"/>
    <mergeCell ref="A29:A33"/>
    <mergeCell ref="B29:B33"/>
    <mergeCell ref="C29:C33"/>
    <mergeCell ref="A6:A7"/>
    <mergeCell ref="B6:B7"/>
    <mergeCell ref="C6:C7"/>
    <mergeCell ref="A8:A16"/>
    <mergeCell ref="B8:B16"/>
    <mergeCell ref="C8:C1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</dc:creator>
  <cp:keywords/>
  <dc:description/>
  <cp:lastModifiedBy>ДЮСШ</cp:lastModifiedBy>
  <cp:lastPrinted>2018-12-07T12:33:04Z</cp:lastPrinted>
  <dcterms:created xsi:type="dcterms:W3CDTF">2019-01-21T13:51:25Z</dcterms:created>
  <dcterms:modified xsi:type="dcterms:W3CDTF">2019-01-25T09:01:21Z</dcterms:modified>
  <cp:category/>
  <cp:version/>
  <cp:contentType/>
  <cp:contentStatus/>
</cp:coreProperties>
</file>